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avedrecs" sheetId="1" r:id="rId1"/>
  </sheets>
  <definedNames/>
  <calcPr fullCalcOnLoad="1"/>
</workbook>
</file>

<file path=xl/sharedStrings.xml><?xml version="1.0" encoding="utf-8"?>
<sst xmlns="http://schemas.openxmlformats.org/spreadsheetml/2006/main" count="8333" uniqueCount="1921">
  <si>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</si>
  <si>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</si>
  <si>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</si>
  <si>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</si>
  <si>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</si>
  <si>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</si>
  <si>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</si>
  <si>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</si>
  <si>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</si>
  <si>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</si>
  <si>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</si>
  <si>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</si>
  <si>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</si>
  <si>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</si>
  <si>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</si>
  <si>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</si>
  <si>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</si>
  <si>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</si>
  <si>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</si>
  <si>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</si>
  <si>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</si>
  <si>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</si>
  <si>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</si>
  <si>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</si>
  <si>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</si>
  <si>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</si>
  <si>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</si>
  <si>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</si>
  <si>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</si>
  <si>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</si>
  <si>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</si>
  <si>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</si>
  <si>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</si>
  <si>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</si>
  <si>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</si>
  <si>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</si>
  <si>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</si>
  <si>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</si>
  <si>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</si>
  <si>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</si>
  <si>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</si>
  <si>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</si>
  <si>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</si>
  <si>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</si>
  <si>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</si>
  <si>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</si>
  <si>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</si>
  <si>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</si>
  <si>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</si>
  <si>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</si>
  <si>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</si>
  <si>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</si>
  <si>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</si>
  <si>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</si>
  <si>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</si>
  <si>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</si>
  <si>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</si>
  <si>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</si>
  <si>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</si>
  <si>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</si>
  <si>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</si>
  <si>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</si>
  <si>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</si>
  <si>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</si>
  <si>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</si>
  <si>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</si>
  <si>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</si>
  <si>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</si>
  <si>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</si>
  <si>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</si>
  <si>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</si>
  <si>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</si>
  <si>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</si>
  <si>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Davenport, IJ; Sandells, MJ; Gurney, RJ</t>
  </si>
  <si>
    <t/>
  </si>
  <si>
    <t>Davenport, Ian J.; Sandells, Melody J.; Gurney, Robert J.</t>
  </si>
  <si>
    <t>The effects of scene heterogeneity on soil moisture retrieval from passive microwave data</t>
  </si>
  <si>
    <t>ADVANCES IN WATER RESOURCES</t>
  </si>
  <si>
    <t>English</t>
  </si>
  <si>
    <t>Article</t>
  </si>
  <si>
    <t>Passive microwave; Soil moisture; Scene heterogeneity; Roughness; Vegetation; Water</t>
  </si>
  <si>
    <t>SURFACE HETEROGENEITY; EMISSION; MODEL; VEGETATION; ROUGHNESS; WATER</t>
  </si>
  <si>
    <t>The T-CO model of microwave emission from soil and vegetation layers is widely used to estimate soil moisture content from passive microwave observations. Its application to prospective satellite-based observations aggregating several thousand square kilometres requires understanding of the effects of scene heterogeneity. The effects of heterogeneity in soil surface roughness, soil moisture, water area and vegetation density on the retrieval of soil moisture from simulated single- and multi-angle observing systems were tested. Uncertainty in water area proved the most serious problem for both systems, causing errors of a few percent in soil moisture retrieval. Single-angle retrieval was largely unaffected by the other factors studied here. Multiple-angle retrievals errors around one percent arose from heterogeneity in either soil roughness or soil moisture. Errors of a few percent were caused by vegetation heterogeneity. A simple extension of the model vegetation representation was shown to reduce this error substantially for scenes containing a range of vegetation types. (C) 2008 Elsevier Ltd. All rights reserved.</t>
  </si>
  <si>
    <t>[Davenport, Ian J.; Sandells, Melody J.; Gurney, Robert J.] Univ Reading, Environm Syst Sci Ctr, Reading RG6 3HE, Berks, England</t>
  </si>
  <si>
    <t>Davenport, IJ (corresponding author), Univ Reading, Environm Syst Sci Ctr, 3 Earley Gate, Reading RG6 3HE, Berks, England.</t>
  </si>
  <si>
    <t>ijd@mail.nerc-essc.ac.uk</t>
  </si>
  <si>
    <t>Sandells, Melody/AAO-4664-2020; Davenport, Ian/ABB-2326-2021</t>
  </si>
  <si>
    <t>Sandells, Melody/0000-0002-4120-5163; Davenport, Ian/0000-0002-3772-6046</t>
  </si>
  <si>
    <t>NERC [ncas10003, earth010005] Funding Source: UKRI; Natural Environment Research Council [earth010005, ncas10003] Funding Source: researchfish</t>
  </si>
  <si>
    <t>NERC(UK Research &amp; Innovation (UKRI)Natural Environment Research Council (NERC)); Natural Environment Research Council(UK Research &amp; Innovation (UKRI)Natural Environment Research Council (NERC))</t>
  </si>
  <si>
    <t>ELSEVIER SCI LTD</t>
  </si>
  <si>
    <t>OXFORD</t>
  </si>
  <si>
    <t>THE BOULEVARD, LANGFORD LANE, KIDLINGTON, OXFORD OX5 1GB, OXON, ENGLAND</t>
  </si>
  <si>
    <t>0309-1708</t>
  </si>
  <si>
    <t>1872-9657</t>
  </si>
  <si>
    <t>ADV WATER RESOUR</t>
  </si>
  <si>
    <t>Adv. Water Resour.</t>
  </si>
  <si>
    <t>NOV</t>
  </si>
  <si>
    <t>SI</t>
  </si>
  <si>
    <t>10.1016/j.advwatres.2008.06.002</t>
  </si>
  <si>
    <t>Water Resources</t>
  </si>
  <si>
    <t>Science Citation Index Expanded (SCI-EXPANDED)</t>
  </si>
  <si>
    <t>383BR</t>
  </si>
  <si>
    <t>Green Accepted</t>
  </si>
  <si>
    <t>2022-07-06</t>
  </si>
  <si>
    <t>WOS:000261649600008</t>
  </si>
  <si>
    <t>Klise, KA; Tidwell, VC; McKenna, SA</t>
  </si>
  <si>
    <t>Klise, Katherine A.; Tidwell, Vincent C.; McKenna, Sean A.</t>
  </si>
  <si>
    <t>Comparison of laboratory-scale solute transport visualization experiments with numerical simulation using cross-bedded sandstone</t>
  </si>
  <si>
    <t>Heterogeneity; Sandstone; Solute transport; Experiment; Numerical simulation</t>
  </si>
  <si>
    <t>FLUID TRANSPORT; MASS-TRANSFER; FLOW; FIELDS; DISPERSION; DIFFUSION; MEDIA; MODEL</t>
  </si>
  <si>
    <t>Using a slab of Massillon Sandstone, laboratory-scale solute tracer experiments were carried out to test numerical simulations using the Advection-Dispersion Equation (ADE). While studies of a similar nature exist, our work differs in that we combine: (1) experimentation in naturally complex geologic media, (2) X-ray absorption imaging to visualize and quantify two-dimensional solute transport, (3) high resolution transport property characterization, with (4) numerical simulation. The simulations use permeability, porosity, and solute concentration measured to sub-centimeter resolution. While bulk breakthrough curve characteristics were adequately matched, large discrepancies exist between the experimental and simulated solute concentration fields. Investigation of potential experimental errors suggests that the failure to fit solute concentration fields may lie in loss of intricate connectivity within the cross-bedded sandstone occurring at scales finer than our property characterization measurements (i.e., subcentimeter). (c) 2008 Elsevier Ltd. All rights reserved.</t>
  </si>
  <si>
    <t>[Klise, Katherine A.; Tidwell, Vincent C.; McKenna, Sean A.] Sandia Natl Labs, Geohydrol Dept, Albuquerque, NM 87185 USA</t>
  </si>
  <si>
    <t>Klise, KA (corresponding author), Sandia Natl Labs, Geohydrol Dept, POB 5800,MS 0735, Albuquerque, NM 87185 USA.</t>
  </si>
  <si>
    <t>kaklise@sandia.gov; vctidwe@sandia.gov; samcken@sandia.gov</t>
  </si>
  <si>
    <t>US Department of Energy; Office of Basic Energy Sciences; Geoscience Research Program [DE-AC0494AL85000, DE-F303-96ER14589/AOOO]; Lockheed Martin Company, United States Department of Energy's National Nuclear Security Administration [DEAC04-94AL85000]</t>
  </si>
  <si>
    <t>US Department of Energy(United States Department of Energy (DOE)); Office of Basic Energy Sciences(United States Department of Energy (DOE)); Geoscience Research Program; Lockheed Martin Company, United States Department of Energy's National Nuclear Security Administration(National Nuclear Security Administration)</t>
  </si>
  <si>
    <t>The authors gratefully acknowledge Bryan Chambers and Will Peplinski for assistance with image processing, David Benson for advice on data analysis, and Michael Campana and three anonymous reviewers for reviewing the paper. This work was supported by the US Department of Energy, Office of Basic Energy Sciences, Geoscience Research Program, under Contracts DE-AC0494AL85000 and DE-F303-96ER14589/AOOO. Sandia is a multiprogram laboratory operated by Sandia Corporation, a Lockheed Martin Company, for the United States Department of Energy's National Nuclear Security Administration under Contract DEAC04-94AL85000.</t>
  </si>
  <si>
    <t>DEC</t>
  </si>
  <si>
    <t>10.1016/j.advwatres.2008.08.013</t>
  </si>
  <si>
    <t>388NP</t>
  </si>
  <si>
    <t>WOS:000262026800017</t>
  </si>
  <si>
    <t>Trinchero, P; Sanchez-Vila, X; Fernandez-Garcia, D</t>
  </si>
  <si>
    <t>Trinchero, Paolo; Sanchez-Vila, Xavier; Fernandez-Garcia, Daniel</t>
  </si>
  <si>
    <t>Point-to-point connectivity, an abstract concept or a key issue for risk assessment studies?</t>
  </si>
  <si>
    <t>Point-to-point connectivity; Connectivity patterns; Capture zones; Heterogeneity</t>
  </si>
  <si>
    <t>FLOW TRACER TESTS; CAPTURE ZONES; PUMPING TESTS; CONDITIONAL SIMULATION; TRANSPORT; NETWORKS; AQUIFERS; SCALE; HETEROGENEITY; UNCERTAINTY</t>
  </si>
  <si>
    <t>Connectivity of high/low-permeability areas has been recognized to significantly impact groundwater flow and solute transport. The task of defining a rigorous quantitative measure of connectivity for continuous variables has failed so far, and thus there exist a suite of connectivity indicators which are dependent on the specific hydrodynamic processes and the interpretation method. Amongst the many existing indicators, we concentrate on those characterizing connectivity between the points involved in a hydraulic or tracer test. The flow connectivity indicator used here is based on the time elapsed for hydraulic response in a pumping test (e.g., the storage coefficient estimated by the Cooper-Jacob method, S-est). Regarding transport, we select the estimated porosity from the breakthrough curve (phi(est)). According to Knudby and Carrera [Knudby C, Carrera J. On the relationship between indicators of geostatistical, flow and transport connectivity. Adv Water Resour 2005;28(4):405-21] these two indicators measure connectivity differently, and are poorly correlated. Here, we use perturbation theory to analytically investigate the intrinsic relationship between S-est and phi(est). We find that phi(est) can be expressed as a weighted line integral along the particle trajectory involving two parameters: the transmissivity point values, T, and the estimated values of S-est along the particle path. The weighting function is linear with the distance from the pumping well, thus the influence of the weighting function is maximum at the injection area, whereas the hydraulic information close to the pumping well becomes redundant (null weight). The relative importance of these two factors is explored using numerical simulations in a given synthetic aquifer and tested against intermediate-scale laboratory tracer experiments. We conclude that the degree of connectivity between two points of an aquifer (point-to-point connectivity) is a key issue for risk assessment studies aimed at predicting the travel time of a potential contaminant. (c) 2008 Elsevier Ltd. All rights reserved.</t>
  </si>
  <si>
    <t>[Trinchero, Paolo; Sanchez-Vila, Xavier; Fernandez-Garcia, Daniel] Tech Univ Catalonia, Dept Geotech Engn &amp; Geosci, Barcelona 08034, Spain</t>
  </si>
  <si>
    <t>Trinchero, P (corresponding author), Tech Univ Catalonia, Dept Geotech Engn &amp; Geosci, C Jordi Girona 1-3, Barcelona 08034, Spain.</t>
  </si>
  <si>
    <t>paolo.trinchero@upc.edu; xavier.sanchez-vila@upc.edu; daniel.fernandez.g@upc.edu</t>
  </si>
  <si>
    <t>; Fernandez-Garcia, Daniel/F-9369-2014</t>
  </si>
  <si>
    <t>Trinchero, Paolo/0000-0003-1351-2788; Fernandez-Garcia, Daniel/0000-0002-4667-3003; Sanchez-Vila, Xavier/0000-0002-1234-9897</t>
  </si>
  <si>
    <t>ENRESA; Agencia de Gestio d'Ajuts Universitaris i de Recerca of the Catalan Government; Spanish CICYT (Project PARATODO)</t>
  </si>
  <si>
    <t>ENRESA; Agencia de Gestio d'Ajuts Universitaris i de Recerca of the Catalan Government(Agencia de Gestio D'Ajuts Universitaris de Recerca Agaur (AGAUR)); Spanish CICYT (Project PARATODO)(Consejo Interinstitucional de Ciencia y Tecnologia (CICYT))</t>
  </si>
  <si>
    <t>The authors acknowledge the financial support provided by ENRESA, by the Agencia de Gestio d'Ajuts Universitaris i de Recerca of the Catalan Government and the Spanish CICYT (Project PARATODO). The authors also want to thank Jesus Carrera, Roger Beckie and two anonymous reviewers for their very helpful comments.</t>
  </si>
  <si>
    <t>10.1016/j.advwatres.2008.09.001</t>
  </si>
  <si>
    <t>Green Published</t>
  </si>
  <si>
    <t>WOS:000262026800018</t>
  </si>
  <si>
    <t>Kumar, SV; Reichle, RH; Peters-Lidard, CD; Koster, RD; Zhan, XW; Crow, WT; Eylander, JB; Houser, PR</t>
  </si>
  <si>
    <t>Kumar, Sujay V.; Reichle, Rolf H.; Peters-Lidard, Christa D.; Koster, Randal D.; Zhan, Xiwu; Crow, Wade T.; Eylander, John B.; Houser, Paul R.</t>
  </si>
  <si>
    <t>A land surface data assimilation framework using the land information system: Description and applications</t>
  </si>
  <si>
    <t>Land surface modeling; Data assimilation; Remote sensing; Hydrology; Soil moisture; Snow</t>
  </si>
  <si>
    <t>CATCHMENT-BASED APPROACH; ENSEMBLE KALMAN FILTER; SOIL-MOISTURE; MODEL; IMPACT</t>
  </si>
  <si>
    <t>The Land Information System (LIS) is an established land surface modeling framework that integrates various community land surface models, ground measurements, satellite-based observations, high performance computing and data management tools. The use of advanced software engineering principles in LIS allows interoperability of individual system components and thus enables assessment and prediction of hydrologic conditions at various spatial and temporal scales. In this work, we describe a sequential data assimilation extension of LIS that incorporates multiple observational sources, land surface models and assimilation algorithms. These capabilities are demonstrated here in a suite of experiments that use the ensemble Kalman filter (EnKF) and assimilation through direct insertion. In a soil moisture experiment, we discuss the impact of differences in modeling approaches on assimilation performance. Provided careful choice of model error parameters, we find that two entirely different hydrological modeling approaches offer comparable assimilation results. In a snow assimilation experiment, we investigate the relative merits of assimilating different types of observations (snow cover area and snow water equivalent). The experiments show that data assimilation enhancements in LIS are uniquely suited to compare the assimilation of various data types into different land surface models within a single framework. The high performance infrastructure provides adequate support for efficient data assimilation integrations of high computational granularity. (C) 2008 Elsevier Ltd. All rights reserved.</t>
  </si>
  <si>
    <t>[Kumar, Sujay V.; Reichle, Rolf H.] Univ Maryland Baltimore Cty, Goddard Earth Sci &amp; Technol Ctr, Baltimore, MD 21250 USA; [Kumar, Sujay V.; Peters-Lidard, Christa D.] NASA, Goddard Space Flight Ctr, Hydrol Sci Branch, Greenbelt, MD 20771 USA; [Reichle, Rolf H.; Koster, Randal D.] NASA, Goddard Space Flight Ctr, NASA Global Modeling &amp; Assimilat Off, Greenbelt, MD 20771 USA; [Zhan, Xiwu] NOAA, NESDIS, Ctr Satellite Applicat &amp; Res, Camp Springs, MD 20746 USA; [Crow, Wade T.] ARS, USDA, Hydrol &amp; Remote Sensing Lab, Beltsville, MD 20705 USA; [Houser, Paul R.] George Mason Univ, Ctr Res Environm &amp; Water, Beltsville, MD 20705 USA</t>
  </si>
  <si>
    <t>Kumar, SV (corresponding author), Univ Maryland Baltimore Cty, Goddard Earth Sci &amp; Technol Ctr, Baltimore, MD 21250 USA.</t>
  </si>
  <si>
    <t>Sujay.V.Kumar@nasa.gov</t>
  </si>
  <si>
    <t>Koster, Randal D/F-5881-2012; Peters-Lidard, Christa D/E-1429-2012; Reichle, Rolf H/E-1419-2012; Crow, Wade/ABC-9227-2020; Houser, Paul R/J-9515-2013; Zhan, Xiwu/F-5487-2010; Kumar, Sujay V/B-8142-2015</t>
  </si>
  <si>
    <t>Koster, Randal D/0000-0001-6418-6383; Peters-Lidard, Christa D/0000-0003-1255-2876; Reichle, Rolf H/0000-0001-5513-0150; Houser, Paul R/0000-0002-2991-0441; Zhan, Xiwu/0000-0001-6178-7976; Kumar, Sujay V/0000-0001-8797-9482; Crow, Wade/0000-0002-8217-261X</t>
  </si>
  <si>
    <t>NASA Goddard Space Flight Center; NASA Energy and Water Cycle (NEWS) program; NASA Earth Observing System (EOS) program; Joint Center for Satellite Data Assimilation (JCSDA)</t>
  </si>
  <si>
    <t>NASA Goddard Space Flight Center(National Aeronautics &amp; Space Administration (NASA)); NASA Energy and Water Cycle (NEWS) program(National Aeronautics &amp; Space Administration (NASA)); NASA Earth Observing System (EOS) program(National Aeronautics &amp; Space Administration (NASA)); Joint Center for Satellite Data Assimilation (JCSDA)</t>
  </si>
  <si>
    <t>We gratefully acknowledge support of LIS data assimilation development by the Air Force Weather Agency, internal investment from NASA Goddard Space Flight Center, the NASA Energy and Water Cycle (NEWS) program, the NASA Earth Observing System (EOS) program, and a grant from the Joint Center for Satellite Data Assimilation (JCSDA), among others. We also thank Dr. Sarith Mahanama and James V. Geiger for their help in the implementation of Catchment land surface model in LIS and Dr. Jiarui Dong for helpful discussions.</t>
  </si>
  <si>
    <t>10.1016/j.advwatres.2008.01.013</t>
  </si>
  <si>
    <t>WOS:000261649600002</t>
  </si>
  <si>
    <t>Ghanbari, RN; Bravo, HR</t>
  </si>
  <si>
    <t>Ghanbari, Reza Namdar; Bravo, Hector R.</t>
  </si>
  <si>
    <t>Coherence between atmospheric teleconnections, Great Lakes water levels, and regional climate</t>
  </si>
  <si>
    <t>Great Lakes levels; Time series analysis; Teleconnections</t>
  </si>
  <si>
    <t>STREAM-FLOW; VARIABILITY; PATTERNS; WINTER; IMPACTS; OSCILLATION; SEVERITY</t>
  </si>
  <si>
    <t>We investigated the frequency domain relationships between four atmospheric teleconnections (Trans-Nino Index TNI, Pacific Decadal Oscillation PDO, Northern Annular Mode/Arctic Oscillation Index NAM/AO, and Pacific/North American PNA pattern) and water levels in the Great Lakes from 1948 to 2002 by quantifying the coherence between these time series. The levels in all Great Lakes are significantly correlated with the TNI in the frequency range (3-7)(-1) cycles year(-1), and with the PDO in interdecadal frequencies. The levels in Lakes Superior, Michigan, and Erie are significantly correlated with the PNA pattern in interdecadal frequencies, and the levels in all Great Lakes are significantly correlated with the NAM/AO in interannual frequencies. We investigated also the coherence, or climate link, between atmospheric teleconnections and the Great Lakes regional climate, namely precipitation, evaporation, air temperature, and connecting channel flows, and the coherence, or hydrologic link between regional climate and lake levels. The effect of the teleconnections on lake levels is mostly transmitted through the climate links and the hydrologic links, particularly through the channel inflows to Lakes Michigan, Erie, and Ontario. Connecting channel flows depend on the cumulative effect of upstream lakes and their watersheds and transmit interannual and interdecadal signals better than precipitation, evaporation, and air temperature. (C) 2008 Elsevier Ltd. All rights reserved.</t>
  </si>
  <si>
    <t>[Ghanbari, Reza Namdar; Bravo, Hector R.] Univ Wisconsin, Milwaukee, WI 53201 USA</t>
  </si>
  <si>
    <t>Bravo, HR (corresponding author), Univ Wisconsin, POB 784, Milwaukee, WI 53201 USA.</t>
  </si>
  <si>
    <t>hrbravo@csd.uwm.edu</t>
  </si>
  <si>
    <t>State of Wisconsin Groundwater Coordinating Council; USGS</t>
  </si>
  <si>
    <t>State of Wisconsin Groundwater Coordinating Council; USGS(United States Geological Survey)</t>
  </si>
  <si>
    <t>This study was partially funded through a grant from the State of Wisconsin Groundwater Coordinating Council and the USGS Groundwater Resources Program. Climate data was provided by Dr. Thomas E. Croley II, Research Hydrologist at the NOAA Great Lakes Environmental Research Laboratory. The comments of three anonymous reviewers are gratefully acknowledged.</t>
  </si>
  <si>
    <t>OCT</t>
  </si>
  <si>
    <t>10.1016/j.advwatres.2008.05.002</t>
  </si>
  <si>
    <t>363TW</t>
  </si>
  <si>
    <t>WOS:000260290800002</t>
  </si>
  <si>
    <t>Schumann, G; Pappenberger, F; Matgen, P</t>
  </si>
  <si>
    <t>Schumann, Guy; Pappenberger, Florian; Matgen, Patrick</t>
  </si>
  <si>
    <t>Estimating uncertainty associated with water stages from a single SAR image</t>
  </si>
  <si>
    <t>remote sensing; water stages; uncertainty; data value; model acceptability; stepped GLUE</t>
  </si>
  <si>
    <t>REMOTE-SENSING OBSERVATIONS; FLOOD INUNDATION MODELS; GLUE METHODOLOGY; HYDROLOGY; INFORMATION; INCOHERENCE; MANAGEMENT; EQUIFINALITY; PREDICTIONS; CALIBRATION</t>
  </si>
  <si>
    <t>It is the goal of remote sensing to infer information about objects or a natural process from a remote location. This invokes that uncertainty in measurement should be viewed as central to remote sensing. In this study, the uncertainty associated with water stages derived from a single SAR image for the Alzette (G.D. of Luxembourg) 2003 flood is assessed using a stepped GLUE procedure. Main uncertain input factors to the SAR processing chain for estimating water stages include geolocation accuracy, spatial filter window size, image thresholding value, DEM vertical precision and the number of river cross sections at which water stages are estimated. Initial results show that even with plausible parameter values uncertainty in water stages over the entire river reach is 2.8 m on average. Adding spatially distributed field water stages to the GLUE analysis following a one-at-a-time approach helps to considerably reduce SAR water stage uncertainty (0.6 m on average) thereby identifying appropriate value ranges for each uncertain SAR water stage processing factor. For the GLUE analysis a Nash-like efficiency criterion adapted to spatial data is proposed whereby acceptable SAR model simulations are required to outperform a simpler regression model based on the field-surveyed average river bed gradient. Weighted CDFs for all factors based on the proposed efficiency criterion allow the generation of reliable uncertainty quantile ranges and 2D maps that show the uncertainty associated with SAR-derived water stages. The stepped GLUE procedure demonstrated that not all field data collected are necessary to achieve maximum constraining. A possible efficient way to decide on relevant locations at which to sample in the field is proposed. It is also suggested that the resulting uncertainty ranges and flood extent or depth maps may be used to evaluate 1D or 2D flood inundation models in terms of water stages, depths or extents. For this, the extended GLUE approach, which copes with the presence of uncertainty in the observed data, may be adopted. (C) 2008 Elsevier Ltd. All rights reserved.</t>
  </si>
  <si>
    <t>[Pappenberger, Florian] Sch Geog Sci, Bristol BS8 1SS, Avon, England; [Schumann, Guy; Matgen, Patrick] Publ Res Ctr Gabriel Lippmann, L-4422 Belvaux, Luxembourg; [Pappenberger, Florian] European Ctr Medium Range Weather Forecasts, Reading RG2 9AX, Berks, England</t>
  </si>
  <si>
    <t>Schumann, G (corresponding author), Sch Geog Sci, Bristol BS8 1SS, Avon, England.</t>
  </si>
  <si>
    <t>guy.schumann@bristol.ac.uk</t>
  </si>
  <si>
    <t>Pappenberger, Florian/A-2839-2009; Schumann, Guy/F-9760-2011; Schumann, Guy/V-8342-2017</t>
  </si>
  <si>
    <t>Pappenberger, Florian/0000-0003-1766-2898; Schumann, Guy/0000-0003-0968-7198; Matgen, Patrick/0000-0001-6668-4693</t>
  </si>
  <si>
    <t>AUG</t>
  </si>
  <si>
    <t>10.1016/j.advwatres.2008.04.008</t>
  </si>
  <si>
    <t>336UO</t>
  </si>
  <si>
    <t>WOS:000258390300002</t>
  </si>
  <si>
    <t>Servan-Camas, B; Tsai, FTC</t>
  </si>
  <si>
    <t>Servan-Camas, Borja; Tsai, Frank T. -C.</t>
  </si>
  <si>
    <t>Lattice Boltzmann method with two relaxation times for advection-diffusion equation: Third order analysis and stability analysis</t>
  </si>
  <si>
    <t>lattice Boltzmann method; advection-diffusion equation; mass transport</t>
  </si>
  <si>
    <t>ANISOTROPIC-DISPERSION-EQUATION; 3-DIMENSIONAL POROUS STRUCTURE; HEAT-TRANSFER; MODELS; FLOW; SIMULATIONS; TRANSPORT; SYSTEMS; MEDIA</t>
  </si>
  <si>
    <t>The objectives of this study are to investigate the third order accuracy and linear stability of the lattice Boltzmann method (LBM) with the two-relaxation-time collision operator (LTRT) for the advection-diffusion equation (ADE) and compare the LTRT model with the single-relaxation-time (LBGK) model. While the LBGK has been used extensively, the LTRT appears to be a more flexible model because it uses two relaxation times. The extra relaxation time can be used to improve solution accuracy and/or stability. This study conducts a third order Chapman-Enskog expansion on the LTRT to recover the macroscopic differential equations up to the third order. The dependency of third order terms on the relaxation times is obtained for different types of equilibrium distribution functions (EDFs) and lattices. By selecting proper relaxation times, the numerical dispersion can be significantly reduced. Furthermore, to improve solution accuracy, this study introduces pseudo-velocities to develop new EDFs to reduce the second order numerical diffusion. This study also derives stability domains based on the lattice Peclet number and Courant number for different types of lattices, EDFs and different values of relaxation times, while conducting linear stability analysis on the LTRT. Numerical examples demonstrate the improvement of the LTRT solution accuracy and stability by selecting proper relaxation times, lattice Peclet number and Courant number. (C) 2008 Elsevier Ltd. All rights reserved.</t>
  </si>
  <si>
    <t>[Servan-Camas, Borja; Tsai, Frank T. -C.] Louisiana State Univ, Dept Civil &amp; Environm Engn, Baton Rouge, LA 70803 USA</t>
  </si>
  <si>
    <t>Tsai, FTC (corresponding author), Louisiana State Univ, Dept Civil &amp; Environm Engn, 3418G Patrick F Taylor Hall, Baton Rouge, LA 70803 USA.</t>
  </si>
  <si>
    <t>bserva1@lsu.edu; ftsai@lsu.edu</t>
  </si>
  <si>
    <t>Servan-Camas, Borja/D-2273-2015</t>
  </si>
  <si>
    <t>Servan-Camas, Borja/0000-0003-3266-949X</t>
  </si>
  <si>
    <t>10.1016/j.advwatres.2008.05.001</t>
  </si>
  <si>
    <t>WOS:000258390300009</t>
  </si>
  <si>
    <t>Smith, P; Beven, KJ; Tawn, JA</t>
  </si>
  <si>
    <t>Smith, Paul; Beven, Keith J.; Tawn, Jonathan A.</t>
  </si>
  <si>
    <t>Informal likelihood measures in model assessment: Theoretic development and investigation</t>
  </si>
  <si>
    <t>GLUE; Bayes theorem; performance criteria; informal likelihood</t>
  </si>
  <si>
    <t>PARAMETER-ESTIMATION; HYDROLOGICAL MODELS; GLOBAL OPTIMIZATION; CATCHMENT MODELS; UNCERTAINTY; CALIBRATION; RESPONSES</t>
  </si>
  <si>
    <t>Within hydrology performance criteria such as the Nash-Sutcliffe efficiency have been used to condition the parameter space of a model. Their use is motivated by the fact that the stochastic error series between a model output and corresponding observations is the result of the composite effect of multiple error sources which cannot be described, even in form, a priori. This paper formalises the use of such performance criteria within a Bayesian framework, such as Generalised Likelihood Uncertainty Estimation (GLUE), by introducing the concept of informal Likelihoods. Informal Likelihoods are used to characterise desirable features in the relationship between the model output and corresponding observed data. A number of common performance criteria are considered as Informal Likelihoods. Analytical results and a simulation indicate all of the performance criteria considered as Informal Likelihoods in this paper have one or more properties which may be considered undesirable, but may perform no less well in conditioning model parameters than formal likelihoods for which the assumptions are only mildly incorrect. (C) 2008 Elsevier Ltd. All rights reserved.</t>
  </si>
  <si>
    <t>[Smith, Paul; Beven, Keith J.; Tawn, Jonathan A.] Univ Lancaster, Lancaster Environm Ctr, Lancaster LA1 4YQ, England; [Beven, Keith J.] Uppsala Univ, Geocentrum, S-73256 Uppsala, Sweden</t>
  </si>
  <si>
    <t>Smith, P (corresponding author), Univ Lancaster, Lancaster Environm Ctr, Lancaster LA1 4YQ, England.</t>
  </si>
  <si>
    <t>p.j.smith@lancs.ac.uk</t>
  </si>
  <si>
    <t>Beven, Keith J/F-8707-2011</t>
  </si>
  <si>
    <t>Natural Environment Research Council [NER/L/S/2001/00658] Funding Source: researchfish</t>
  </si>
  <si>
    <t>Natural Environment Research Council(UK Research &amp; Innovation (UKRI)Natural Environment Research Council (NERC))</t>
  </si>
  <si>
    <t>10.1016/j.advwatres.2008.04.012</t>
  </si>
  <si>
    <t>WOS:000258390300007</t>
  </si>
  <si>
    <t>Ojha, SP; Mazumder, BS</t>
  </si>
  <si>
    <t>Ojha, Satya P.; Mazumder, B. S.</t>
  </si>
  <si>
    <t>Turbulence characteristics of flow region over a series of 2-D dune shaped structures</t>
  </si>
  <si>
    <t>turbulent boundary layer; dunes; flow separation; Reynolds stress; ADV; conditional statistics</t>
  </si>
  <si>
    <t>OPEN-CHANNEL FLOW; SUSPENDED SEDIMENT TRANSPORT; REYNOLDS STRESS; 3-DIMENSIONAL DUNES; SUBAQUEOUS DUNES; BED FORMS; RIPPLES; STATISTICS; SEPARATION; DYNAMICS</t>
  </si>
  <si>
    <t>This paper addresses the development of a flow region associated with turbulence and stress characteristics over a series of 2-D asymmetric dunes placed successively at the flume surface. Experiments were conducted over twelve asymmetric dunes of mean length 32 cm, crest height 3 cm and the dune width almost as wide as width of the flume, using 3-D Micro-ADV at the Indian Statistical Institute, Calcutta. The variations of turbulence statistics along the flow affected by the wavy bottom roughness have been studied. Quadrant decomposition of the instantaneous Reynolds shear stress has been adopted to calculate the contribution of ejection and sweeping events in shear stress generation. The relative dominance of two events are found to contribute in a cyclic manner (spatially) in the near bed region, whereas such phenomenon seems to be disappeared towards the main flow. (c) 2007 Elsevier Ltd. All rights reserved.</t>
  </si>
  <si>
    <t>[Ojha, Satya P.; Mazumder, B. S.] Indian Stat Inst, Div Phys &amp; Earth Sci, Fluvial Mech Lab, Kolkata 700108, W Bengal, India</t>
  </si>
  <si>
    <t>Mazumder, BS (corresponding author), Indian Stat Inst, Div Phys &amp; Earth Sci, Fluvial Mech Lab, Kolkata 700108, W Bengal, India.</t>
  </si>
  <si>
    <t>bijoy@isical.ac.in</t>
  </si>
  <si>
    <t>Ojha, Satya P/G-3810-2015; Mazumder, B. S./O-4268-2018</t>
  </si>
  <si>
    <t>Ojha, Satya P/0000-0001-7030-6863; Mazumder, B. S./0000-0001-6488-8684</t>
  </si>
  <si>
    <t>MAR</t>
  </si>
  <si>
    <t>10.1016/j.advwatres.2007.12.001</t>
  </si>
  <si>
    <t>280AQ</t>
  </si>
  <si>
    <t>WOS:000254397700012</t>
  </si>
  <si>
    <t>Zhang, XX; Crawford, JW; Young, LM</t>
  </si>
  <si>
    <t>Zhang, Xiaoxian; Crawford, John W.; Young, Lain M.</t>
  </si>
  <si>
    <t>Does pore water velocity affect the reaction rates of adsorptive solute transport in soils? Demonstration with pore-scale modelling</t>
  </si>
  <si>
    <t>adsorptive solute transport; pore-scale simulation; lattice Boltzmann model; hydrodynamic dispersion; porous media; first-order reactive kinetics</t>
  </si>
  <si>
    <t>LATTICE BOLTZMANN MODEL; POROUS-MEDIA; NONEQUILIBRIUM TRANSPORT; NETWORK MODELS; SORPTION; FLOW; CADMIUM; TIME</t>
  </si>
  <si>
    <t>Modelling adsorptive solute transport in soils needs a number of parameters to describe its reaction kinetics and the values of these parameters are usually determined from batch and displacement experiments. Some experimental results reveal that when describing the adsorption as first-order kinetics, its associated reaction rates are not constants but vary with pore water velocity. Explanation of this varies but an independent verification of each explanation is difficult because simultaneously measuring the spatiotemporal distributions of dissolved and adsorbed solutes in soils is formidable. Pore-scale modelling could play an important role to address this gap and has received increased attention over the past few years. This paper investigated the transport of adsorptive solute in a simple porous medium using pore-scale modelling. Fluid flow through the void space of the medium was assumed to be laminar and in saturated condition, and solute transport consisted of advection and molecular diffusion; the sorption and desorption occurring at the fluid-solid interface were modelled as linear first-order kinetics. Based on the simulated spatiotemporal distribution of dissolved and adsorbed solutes at pore scale, volumetric-average reaction kinetics at macroscopic scale and its associated reactive parameters were measured. Both homogeneous adsorption where the reaction rates at microscopic scale are constant, and heterogeneous adsorption where the reaction rates vary from site to site, were investigated. The results indicate that, in contrast to previously thought, the macroscopic reaction rates directly measured from the pore-scale simulations do not change with pore velocity under both homogeneous and heterogeneous adsorptions. In particular, we found that for the homogeneous adsorption, the macroscopic adsorption remains first-order kinetic and can be described by constant reaction rates, regardless of flow rate; whilst for the heterogeneous adsorption, the macroscopic adsorption kinetics continues not to be affected by flow rate but is no longer first-order kinetics that can be described by constant reaction rates. We discuss how these findings could help explain some contrary literature reports over the dependence of reaction rates on pore water velocity. (c) 2007 Elsevier Ltd. All rights reserved.</t>
  </si>
  <si>
    <t>[Zhang, Xiaoxian] Univ Liverpool, Dept Engn, Liverpool L69 3GQ, Merseyside, England; [Crawford, John W.; Young, Lain M.] Univ Abertay Dundee, SIMBIOS Ctr, Dundee DD1 1HG, Scotland</t>
  </si>
  <si>
    <t>Zhang, XX (corresponding author), Univ Liverpool, Dept Engn, Brodie Tower,Brownlow St, Liverpool L69 3GQ, Merseyside, England.</t>
  </si>
  <si>
    <t>Xiaoxian.Zhang@liverpool.ac.uk</t>
  </si>
  <si>
    <t>Young, Iain McEwing/C-9210-2011</t>
  </si>
  <si>
    <t>Young, Iain McEwing/0000-0002-7588-9006; Crawford, John/0000-0002-7139-0355; Zhang, Xiaoxian/0000-0003-1883-8306</t>
  </si>
  <si>
    <t>10.1016/j.advwatres.2007.09.005</t>
  </si>
  <si>
    <t>WOS:000254397700001</t>
  </si>
  <si>
    <t>Chung, WH; Smith, JA</t>
  </si>
  <si>
    <t>Chung, Wei-Hao; Smith, James A.</t>
  </si>
  <si>
    <t>Viscosity-excluded formulations of 2-D river flow with a new wetting and drying algorithm</t>
  </si>
  <si>
    <t>eddy viscosity; negative water depth; switching scheme; mass conservation</t>
  </si>
  <si>
    <t>FREE-SURFACE FLOWS; MODEL; SIMULATION; CHANNELS</t>
  </si>
  <si>
    <t>An efficient method for simulating 2-D river flow is developed in which horizontal turbulent shears are omitted from the 2-D depth-averaged momentum equations. It is shown that a pseudo-viscosity can be reproduced to take into account the lost shear action, by incorporating the vertically integrated continuity equation to the momentum equations and transforming the latter into a discrete integral form. To simulate river flows with wet and dry areas, negative water depths are allowed when solving the continuity equation. The concept of negative water depth enables us to track flow boundaries with about the same accuracy but much less effort as compared with traditional numerical methods. An optimal threshold value defining dry areas is first obtained by one-dimensional theoretical analysis and then Sought by trial-and-error for two-dimensional flow simulation with tolerable node-to-node spurious oscillations, while mass is best conserved. Numerical solutions using the new procedure are compared with the one-dimensional benchmark solution of the Saint Venant equations and the experimental data from a two-stage channel. Robustness of the present approach is also tested through the study of water flow in a natural river and a hypothetical channel with several bumps. (C) 2007 Elsevier Ltd. All rights reserved.</t>
  </si>
  <si>
    <t>[Chung, Wei-Hao] Chinese Mil Acad, Dept Civil Engn, Kaohsiung, Taiwan; [Smith, James A.] Princeton Univ, Dept Civil Engn &amp; Operat Res, Princeton, NJ 08544 USA</t>
  </si>
  <si>
    <t>Chung, WH (corresponding author), Chinese Mil Acad, Dept Civil Engn, Kaohsiung, Taiwan.</t>
  </si>
  <si>
    <t>weihao5@yahoo.com.tw</t>
  </si>
  <si>
    <t>FEB</t>
  </si>
  <si>
    <t>10.1016/j.advwatres.2007.08.012</t>
  </si>
  <si>
    <t>262GM</t>
  </si>
  <si>
    <t>WOS:000253137000007</t>
  </si>
  <si>
    <t>Gottardi, G; Venutelli, M</t>
  </si>
  <si>
    <t>Gottardi, G.; Venutelli, M.</t>
  </si>
  <si>
    <t>An accurate time integration method for simplified overland flow models</t>
  </si>
  <si>
    <t>overland flow; diffusion and kinematic wave models; finite difference method; stability and accuracy</t>
  </si>
  <si>
    <t>KINEMATIC WAVE MODEL; STABILITY; APPROXIMATION; INTERPOLATION; EQUATIONS; PLANE</t>
  </si>
  <si>
    <t>An accurate time integration method for the diffusion-wave and kinematic-wave approximated models for the overland flow is proposed. The discretization of the first- and second-order spatial derivatives in the basic equation is obtained by using the second-order Lax-Wendroff and the three-point centred finite difference schemes, respectively. For the solution in time, the system of ordinary differential equations, obtained by the linearization of the celerity and of the hydraulic diffusivity by Taylor series expansions, is integrated analytically. The stability and the numerical dissipation and dispersion are investigated by the Fourier analysis. A proper Courant number, and the corresponding time step for the numerical simulations can be established. In addition, the proposed diffusion-wave and kinematie-wave models are straightforwardly extended to the two-dimensional flow. Test cases for both one- and two-dimensional problems, compare the solutions of the diffusion-wave and kinematic-wave models with analytical solutions, with experimental results and with numerical solutions obtained by the Saint Venant equations. These simulations show that the proposed numerical-analytical models accurately predict the overland flow for several situations, in particular for unsteady rainfall rate and for spatial variations of the surface roughness. (c) 2007 Elsevier Ltd. All rights reserved.</t>
  </si>
  <si>
    <t>[Gottardi, G.] Univ Bologna, Fac Ingn, Dipartimento Ingn Chim Min &amp; Tecnol Ambientali, I-40136 Bologna, Italy; [Venutelli, M.] Univ Pisa, Dipartimento Ingn Civile, Pisa, Italy</t>
  </si>
  <si>
    <t>Gottardi, G (corresponding author), Univ Bologna, Fac Ingn, Dipartimento Ingn Chim Min &amp; Tecnol Ambientali, Viale Risorgimento 2, I-40136 Bologna, Italy.</t>
  </si>
  <si>
    <t>guido.gottardi.1@mail.ing.unibe.it; m.venutelli@ing.unipi.it</t>
  </si>
  <si>
    <t>JAN</t>
  </si>
  <si>
    <t>10.1016/j.advwatres.2007.08.004</t>
  </si>
  <si>
    <t>260OP</t>
  </si>
  <si>
    <t>WOS:000253019900014</t>
  </si>
  <si>
    <t>Khu, ST; Madsen, H; di Pierro, F</t>
  </si>
  <si>
    <t>Khu, Soon-Thiam; Madsen, Henrik; di Pierro, Francesco</t>
  </si>
  <si>
    <t>Incorporating multiple observations for distributed hydrologic model calibration: An approach using a multi-objective evolutionary algorithm and clustering</t>
  </si>
  <si>
    <t>Calibration; Distributed modelling; Multi-objective; Self-organising map (SOM); Multiple observations; Evolutionary algorithms; Groundwater</t>
  </si>
  <si>
    <t>GENETIC ALGORITHM; AUTOMATIC CALIBRATION; PARAMETER-ESTIMATION; GLOBAL OPTIMIZATION; VALIDATION; EFFICIENT</t>
  </si>
  <si>
    <t>The use of distributed data for model calibration is becoming more popular in the advent of the availability of spatially distributed observations. Hydrological model calibration has traditionally been carried out using single objective optimisation and only recently has been extended to a multi-objective optimisation domain. By formulating the calibration problem with several objectives, each objective relating to a set of observations, the parameter sets can be constrained more effectively. However, many previous multi-objective calibration studies do not consider individual observations or catchment responses separately, but instead utilises some form of aggregation of objectives. This paper proposes a multi-objective calibration approach that can efficiently handle many objectives using both clustering and preference ordered ranking. The algorithm is applied to calibrate the MIKE SHE distributed hydrologic model and tested on the Karup catchment in Denmark. The results indicate that the preferred solutions selected using the proposed algorithm are good compromise solutions and the parameter values are well defined. Clustering with Kohonen mapping was able to reduce the number of objective functions from 18 to 5. Calibration using the standard deviation of groundwater level residuals enabled us to identify a group of wells that may not be simulated property, thus highlighting potential problems with the model parameterisation. (C) 2008 Elsevier Ltd. All rights reserved,</t>
  </si>
  <si>
    <t>[Khu, Soon-Thiam; di Pierro, Francesco] Univ Exeter, Sch Engn Comp Sci &amp; Math, Ctr Water Syst, Exeter EX4 4QF, Devon, England; [Madsen, Henrik] DHI, DK-2970 Horsholm, Denmark</t>
  </si>
  <si>
    <t>Khu, ST (corresponding author), Univ Exeter, Sch Engn Comp Sci &amp; Math, Ctr Water Syst, N Pk Rd, Exeter EX4 4QF, Devon, England.</t>
  </si>
  <si>
    <t>s.t.khu@exeter.ac.uk</t>
  </si>
  <si>
    <t>10.1016/j.advwatres.2008.07.011</t>
  </si>
  <si>
    <t>WOS:000260290800012</t>
  </si>
  <si>
    <t>Parker, JC; Falta, RW</t>
  </si>
  <si>
    <t>Parker, Jack C.; Falta, Ronald W.</t>
  </si>
  <si>
    <t>Comparison of alternative upscaled model formulations for simulating DNAPL source dissolution and biodecay</t>
  </si>
  <si>
    <t>Source zone remediation; DNAPL mass removal; Screening models; Analytical solutions; Biodecay; Dissolution kinetics</t>
  </si>
  <si>
    <t>MICROBIAL REDUCTIVE DECHLORINATION; SOURCE STRENGTH FUNCTIONS; NONAQUEOUS PHASE LIQUIDS; PARTIAL MASS DEPLETION; SOURCE ZONES; REMEDIATION; IMPACTS; FIELD</t>
  </si>
  <si>
    <t>This paper compares the performance of analytical and numerical approaches for modeling DNAPL dissolution with biodecay. A solution derived from a 1-D advective transport formulation (Parker model) is shown to agree very closely with high resolution numerical solutions. A simple lumped source mass balance solution in which with decay is assumed proportional to DNAPL mass (Falta1 model) over-or underpredicts aqueous phase biodecay depending on the magnitude of the exponential factor governing the relationship between dissolution rate and DNAPL mass. A modification of the Falta model that assumes decay proportional to the source exit concentration is capable of accurately simulating source behavior with strong aqueous phase biodecay if model parameters are appropriately selected or calibrated (Falta2 model). However, parameters in the lumped models exhibit complex interdependencies that cannot be quantified without consideration of transport processes within the source zone. Combining the Falta2 solution with relationships derived from the Parker model was found to resolve these limitations and track the numerical model results. A method is presented to generalize the analytical solutions to enable simulation of partial mass removal with changes in source parameters over time due to various remedial actions. The algorithm is verified by comparison with numerical simulation results. An example application is presented that demonstrates the interactions of partial mass removal, enhanced biodecay, enhanced mass transfer and source zone flow reduction applied at various time periods on contaminant flux reduction. Increasing errors that arise in numerical solutions with coarse discretization and high decay rates are shown to be controlled by using an adjusted decay coefficient derived from the Parker analytical solution. (C) 2008 Elsevier Ltd. All rights reserved.</t>
  </si>
  <si>
    <t>[Parker, Jack C.] Univ Tennessee, Dept Civil &amp; Environm Engn, Knoxville, TN 37996 USA; [Falta, Ronald W.] Clemson Univ, Environm Engn &amp; Earth Sci Dept, Clemson, SC 29631 USA</t>
  </si>
  <si>
    <t>Parker, JC (corresponding author), Univ Tennessee, Dept Civil &amp; Environm Engn, 62 Perkins Hall, Knoxville, TN 37996 USA.</t>
  </si>
  <si>
    <t>jparker@utk.edu; faltar@clemson.edu</t>
  </si>
  <si>
    <t>US Department of Defense [CU-1349, ER-1611, ER-0704]</t>
  </si>
  <si>
    <t>US Department of Defense(United States Department of Defense)</t>
  </si>
  <si>
    <t>This research was conducted with funding from the US Department of Defense Strategic Environmental Research and Development Program (SERDP) under projects CU-1349 and ER-1611 and from the US Department of Defense Environmental Security Testing and Certification Program (ESTCP) under project ER-0704.</t>
  </si>
  <si>
    <t>10.1016/j.advwatres.2008.06.003</t>
  </si>
  <si>
    <t>WOS:000260290800005</t>
  </si>
  <si>
    <t>Miller, CT; Gray, WG</t>
  </si>
  <si>
    <t>Miller, Cass T.; Gray, William G.</t>
  </si>
  <si>
    <t>Thermodynamically constrained averaging theory approach for modeling flow and transport phenomena in porous medium systems: 4. Species transport fundamentals</t>
  </si>
  <si>
    <t>TCAT; classical irreversible thermodynamics; averaged thermodynamics; species conservation equations; model formulation</t>
  </si>
  <si>
    <t>MULTIPHASE SYSTEMS; CAPILLARITY; ENERGY</t>
  </si>
  <si>
    <t>This work is the fourth in a series of papers on the thermodynamically constrained averaging theory (TCAT) approach for modeling flow and transport phenomena in multiscale porous medium systems. The general TCAT framework and the mathematical foundation presented in previous works are built upon by formulating macroscale models for conservation of mass, momentum, and energy, and the balance of entropy for a species in a phase volume, interface, and common curve. In addition, classical irreversible thermodynamic relations for species in entities are averaged from the microscale to the macroscale. Finally, we comment on alternative approaches that can be used to connect species and entity conservation equations to a constrained system entropy inequality, which is a key component of the TCAT approach. The formulations detailed in this work can be built upon to develop models for species transport and reactions in a variety of multiphase systems. (c) 2007 Elsevier Ltd. All rights reserved.</t>
  </si>
  <si>
    <t>[Miller, Cass T.; Gray, William G.] Univ N Carolina, Dept Environm Sci &amp; Engn, Chapel Hill, NC 27599 USA</t>
  </si>
  <si>
    <t>Miller, CT (corresponding author), Univ N Carolina, Dept Environm Sci &amp; Engn, Chapel Hill, NC 27599 USA.</t>
  </si>
  <si>
    <t>casey_miller@unc.edu; GrayWG@unc.edu</t>
  </si>
  <si>
    <t>Miller, Cass T./I-6613-2012</t>
  </si>
  <si>
    <t>Miller, Cass T./0000-0001-6082-9273</t>
  </si>
  <si>
    <t>NATIONAL INSTITUTE OF ENVIRONMENTAL HEALTH SCIENCES [P42ES005948] Funding Source: NIH RePORTER; NIEHS NIH HHS [P42 ES005948, P42 ES005948-150005, P42 ES005948-159003] Funding Source: Medline</t>
  </si>
  <si>
    <t>NATIONAL INSTITUTE OF ENVIRONMENTAL HEALTH SCIENCES(United States Department of Health &amp; Human ServicesNational Institutes of Health (NIH) - USANIH National Institute of Environmental Health Sciences (NIEHS)); NIEHS NIH HHS(United States Department of Health &amp; Human ServicesNational Institutes of Health (NIH) - USANIH National Institute of Environmental Health Sciences (NIEHS))</t>
  </si>
  <si>
    <t>10.1016/j.advwatres.2007.11.004</t>
  </si>
  <si>
    <t>Green Submitted, Green Accepted</t>
  </si>
  <si>
    <t>WOS:000254397700013</t>
  </si>
  <si>
    <t>Pattantyus-Abraham, M; Tel, T; Kramer, T; Jozsa, J</t>
  </si>
  <si>
    <t>Pattantyus-Abraham, Margit; Tel, Tamas; Kramer, Tamas; Jozsa, Janos</t>
  </si>
  <si>
    <t>Mixing properties of a shallow basin due to wind-induced chaotic flow</t>
  </si>
  <si>
    <t>chaotic advection; manifolds; FSLE; residence time; leaking; diffusion</t>
  </si>
  <si>
    <t>ADVECTION; GEOMETRIES; TRANSPORT; LEAKING; FIELDS; MODEL</t>
  </si>
  <si>
    <t>As important environmental features, mixing properties of inland water bodies in unsteady flow conditions are investigated. Time-dependent motion, often resulting in chaotic behavior, requires the Lagrangian description of the transport. As a simple example, unsteady hydrodynamics driven by periodical wind forcing in a simplified shallow lake geometry is considered to explore the main chaotic properties. In the modelled flow field methods identifying strong and weak shearing sub-regions are proposed and applied as mixing indicators. These include the determination and inter-comparison of the finite size Lyapunov exponents (FSLE), the residence time, and the implementation of the so-called leaking method. Coherent structures as stable and unstable manifolds are also identified, playing the role of Lagrangian barriers that hinder local transversal material transfer, and avenues that significantly channel transport. The primary effect of turbulent diffusion on the FSLE fields is also demonstrated. (c) 2007 Elsevier Ltd. All rights reserved.</t>
  </si>
  <si>
    <t>[Pattantyus-Abraham, Margit; Kramer, Tamas; Jozsa, Janos] Budapest Univ Technol &amp; Econ, Dept Hydraul &amp; Water Resources Engn, H-1111 Budapest, Hungary; [Tel, Tamas] Eotvos Lorand Univ, Inst Theoret Phys, H-1117 Budapest, Hungary</t>
  </si>
  <si>
    <t>Pattantyus-Abraham, M (corresponding author), Budapest Univ Technol &amp; Econ, Dept Hydraul &amp; Water Resources Engn, Muegyetem Rkp 3,Kmf 4, H-1111 Budapest, Hungary.</t>
  </si>
  <si>
    <t>pattantyus@vit.bme.hu; tel@general.elte.hu; kramer@vit.bme.hu; jozsa@vit.bme.hu</t>
  </si>
  <si>
    <t>Krámer, Tamás/E-6152-2012; Jozsa, Janos/F-9708-2015</t>
  </si>
  <si>
    <t>Krámer, Tamás/0000-0002-4813-525X; Jozsa, Janos/0000-0001-7119-7697</t>
  </si>
  <si>
    <t>10.1016/j.advwatres.2007.11.001</t>
  </si>
  <si>
    <t>WOS:000254397700009</t>
  </si>
  <si>
    <t>Tan, CC; Tung, CP; Chen, CH; Yeh, WWG</t>
  </si>
  <si>
    <t>Tan, Chung-Che; Tung, Ching-Pin; Chen, Chu-Hui; Yeh, William W. -G.</t>
  </si>
  <si>
    <t>An integrated optimization algorithm for parameter structure identification in groundwater modeling</t>
  </si>
  <si>
    <t>parameter structure identification; Tabu search; adjoint state method; Voronoi tessellation; parameter uncertainty; Akaike Information Criterion</t>
  </si>
  <si>
    <t>SENSITIVITY ANALYSIS; TABU SEARCH; REGRESSION; AQUIFER</t>
  </si>
  <si>
    <t>The inverse problem of parameter structure identification in a distributed parameter system remains challenging. Identifying a more complex parameter structure requires more data. There is also the problem of over-parameterization. In this study, we propose a modified Tabu search for parameter structure identification. We embed an adjoint state procedure in the search process to improve the efficiency of the Tabu search. We use Voronoi tessellation for automatic parameterization to reduce the dimension of the distributed parameter. Additionally, a coarse-fine grid technique is applied to further improve the effectiveness and efficiency of the proposed methodology. To avoid over-parameterization, at each level of parameter complexity we calculate the residual error for parameter fitting, the parameter uncertainty error and a modified Akaike Information Criterion. To demonstrate the proposed methodology, we conduct numerical experiments with synthetic data that simulate both discrete hydraulic conductivity zones and a continuous hydraulic conductivity distribution. Our results indicate that the Tabu search allied with the adjoint state method significantly improves computational efficiency and effectiveness in solving the inverse problem of parameter structure identification. (c) 2007 Elsevier Ltd. All rights reserved.</t>
  </si>
  <si>
    <t>[Tan, Chung-Che; Tung, Ching-Pin] Univ Calif Los Angeles, Dept Civil &amp; Environm Engn, Los Angeles, CA 90095 USA; [Tan, Chung-Che; Tung, Ching-Pin] Natl Taiwan Univ, Dept Bioenvironm Syst Engn, Taipei, Taiwan; [Chen, Chu-Hui] China Univ Technol, Dept Civil Engn, Taipei, Taiwan</t>
  </si>
  <si>
    <t>Yeh, WWG (corresponding author), Univ Calif Los Angeles, Dept Civil &amp; Environm Engn, 5731 Boelter Hall, Los Angeles, CA 90095 USA.</t>
  </si>
  <si>
    <t>d92622008@ntu.edu.tw; cptung@ntu.edu.tw; yawei@cute.edu.tw; williamy@seas.ucla.edu</t>
  </si>
  <si>
    <t>Tung, Ching-pin/0000-0002-5779-023X</t>
  </si>
  <si>
    <t>10.1016/j.advwatres.2007.11.007</t>
  </si>
  <si>
    <t>WOS:000254397700011</t>
  </si>
  <si>
    <t>Ghosh, S; Mujumdar, PP</t>
  </si>
  <si>
    <t>Ghosh, Subimal; Mujumdar, P. P.</t>
  </si>
  <si>
    <t>Statistical downscaling of GCM simulations to streamflow using relevance vector machine</t>
  </si>
  <si>
    <t>GCM; statistical downscaling; relevance vector machine; streamflow</t>
  </si>
  <si>
    <t>CLIMATE-CHANGE SCENARIOS; HIDDEN MARKOV MODEL; RIVER-BASIN; PRECIPITATION; SENSITIVITY; PATTERNS; OUTPUT</t>
  </si>
  <si>
    <t>General circulation models (GCMs), the climate models often used in assessing the impact of climate change, operate on a coarse scale and thus the simulation results obtained from GCMs are not particularly useful in a comparatively smaller river basin scale hydrology. The article presents a methodology of statistical downscaling based on sparse Bayesian learning and Relevance Vector Machine (RVM) to model streamflow at river basin scale for monsoon period (June, July, August, September) using GCM simulated climatic variables. NCEP/NCAR reanalysis data have been used for training the model to establish a statistical relationship between streamflow and climatic variables. The relationship thus obtained is used to project the future streamflow from GCM simulations. The statistical methodology involves principal component analysis, fuzzy clustering and RVM. Different kernel functions are used for comparison purpose. The model is applied to Mahanadi river basin in India. The results obtained using RVM are compared with those of state-of-the-art Support Vector Machine (SVM) to present the advantages of RVMs over SVMs. A decreasing trend is observed for monsoon streamflow of Mahanadi due to high surface warming in future, with the CCSR/NIES GCM and B2 scenario. (c) 2007 Elsevier Ltd. All rights reserved.</t>
  </si>
  <si>
    <t>[Ghosh, Subimal; Mujumdar, P. P.] Indian Inst Sci, Dept Civil Engn, Bangalore 560012, Karnataka, India</t>
  </si>
  <si>
    <t>Mujumdar, PP (corresponding author), Indian Inst Sci, Dept Civil Engn, Bangalore 560012, Karnataka, India.</t>
  </si>
  <si>
    <t>subimal@civil.iisc.ernet.in; pradeep@civil.iisc.ernet.in</t>
  </si>
  <si>
    <t>Ghosh, Subimal/E-8247-2010</t>
  </si>
  <si>
    <t>Ghosh, Subimal/0000-0002-5722-1440</t>
  </si>
  <si>
    <t>10.1016/j.advwatres.2007.07.005</t>
  </si>
  <si>
    <t>WOS:000253019900011</t>
  </si>
  <si>
    <t>Matott, LS; Rabideau, AJ</t>
  </si>
  <si>
    <t>Matott, L. Shawn; Rabideau, Alan J.</t>
  </si>
  <si>
    <t>Calibration of complex subsurface reaction models using a surrogate-model approach</t>
  </si>
  <si>
    <t>Multiple models; Calibration; Parameter estimation; Surrogates; Subsurface modeling; Particle swarm optimization; Gauss Marquardt Levenberg</t>
  </si>
  <si>
    <t>WATER-DERIVED NITROGEN; MULTICOMPONENT SIMULATION; BIOGEOCHEMICAL PROCESSES; OBJECTIVE FUNCTIONS; OPTIMIZATION; TRANSPORT; BIODEGRADATION; QUALITY; CARBON; BATCH</t>
  </si>
  <si>
    <t>Automatic calibration of complex subsurface reaction models involves numerous difficulties, including the existence of multiple plausible models, parameter non-uniqueness, and excessive computational burden. To overcome these difficulties, this study investigated a novel procedure for performing simultaneous calibration of multiple models (SCMM). By combining a hybrid global-plus-polishing search heuristic with a biased-but-random adaptive model evaluation step, the new SCMM method calibrates multiple models via efficient exploration of the multi-model calibration space. Central algorithm components are an adaptive assignment of model preference weights, mapping functions relating the uncertain parameters of the alternative models, and a shuffling step that efficiently exploits pseudo-optimal configurations of the alternative models. The SCMM approach was applied to two nitrate contamination problems involving batch reactions and one-dimensional reactive transport. For the chosen problems, the new method produced improved model fits (i.e. up to 35% reduction in objective function) at significantly reduced computational expense (i.e. 40-90% reduction in model evaluations), relative to previously established benchmarks. Although the method was effective for the test cases, SCMM relies on a relatively ad-hoc approach to assigning intermediate preference weights and parameter mapping functions. Despite these limitations, the results of the numerical experiments are empirically promising and the reasoning and structure of the approach provide a strong foundation for further development. (c) 2008 Elsevier Ltd. All rights reserved.</t>
  </si>
  <si>
    <t>[Matott, L. Shawn] US EPA, Off Res &amp; Dev, Natl Exposure Res Lab, Ecosyst Res Div, Athens, GA 30605 USA; [Rabideau, Alan J.] SUNY Buffalo, Dept Civil Struct &amp; Environm Engn, Buffalo, NY 14260 USA</t>
  </si>
  <si>
    <t>Matott, LS (corresponding author), US EPA, Off Res &amp; Dev, Natl Exposure Res Lab, Ecosyst Res Div, 960 Coll Stn Rd, Athens, GA 30605 USA.</t>
  </si>
  <si>
    <t>Matott.Shawn@epa.gov; rabideau@buffalo.edu</t>
  </si>
  <si>
    <t>Rabideau, Alan J/I-1202-2016</t>
  </si>
  <si>
    <t>National Science Foundation (NSF) [BES-0202077, R82-7961]; US Environmental Protection Agency's (EPA) Science; National Science Foundation Integrative Graduate Education and Research Training (IGERT) [DGE-9870668]</t>
  </si>
  <si>
    <t>National Science Foundation (NSF)(National Science Foundation (NSF)); US Environmental Protection Agency's (EPA) Science(United States Environmental Protection Agency); National Science Foundation Integrative Graduate Education and Research Training (IGERT)(National Science Foundation (NSF))</t>
  </si>
  <si>
    <t>This research was supported by the National Science Foundation (NSF), award # BES-0202077, and by Grant # R82-7961 from the US Environmental Protection Agency's (EPA) Science to Achieve Results (STAR) program. L. Shawn Matott was supported by the National Science Foundation Integrative Graduate Education and Research Training (IGERT) program in Geographic Information Science, award # DGE-9870668. This work was performed in part at SUNY-Buffalo's Center for Computational Research. Although this work was reviewed by EPA and approved for publication, it may not necessarily reflect official Agency policy.</t>
  </si>
  <si>
    <t>10.1016/j.advwatres.2008.08.006</t>
  </si>
  <si>
    <t>WOS:000262026800014</t>
  </si>
  <si>
    <t>Seyedabbasi, MA; Farthing, MW; Imhoff, PT; Miller, CT</t>
  </si>
  <si>
    <t>Seyedabbasi, Mir Ahmad; Farthing, Matthew W.; Imhoff, Paul T.; Miller, Cass T.</t>
  </si>
  <si>
    <t>The influence of wettability on NAPL dissolution fingering</t>
  </si>
  <si>
    <t>Nonaqueous phase liquids; Mass transfer; Preferential flow; Upscaling</t>
  </si>
  <si>
    <t>NONAQUEOUS PHASE LIQUID; SATURATED POROUS-MEDIA; MASS-TRANSFER RATES; FRACTIONAL WETTABILITY; HYDRAULIC CONDUCTIVITY; RESIDUAL TETRACHLOROETHYLENE; RELATIVE PERMEABILITIES; SUBSURFACE SYSTEMS; MODEL; 2-FLUID</t>
  </si>
  <si>
    <t>Laboratory experiments and numerical simulations in homogeneous porous media were used to investigate the influence of porous medium wettability on the formation and growth of preferential dissolution pathways, dissolution fingers, during nonaqueous phase liquid (NAPL) dissolution. As the porous medium became increasingly NAPL-wet, dissolution fingers grew wider and slower. This result was observed in physical experiments with 0% and 100% NAPL-wet conditions and confirmed with numerical simulations at these and intermediate wettabilities. A previously derived expression for an upscaled mass transfer rate coefficient that accounts for the growth of dissolution fingers was used to quantify the effect of fingering on overall NAPL removal rates. For the test cases evaluated, NAPL dissolution fingering controlled the overall rate of NAPL dissolution after the dissolution front moved 4 cm, in 0% NAPL-wet conditions and 18 cm in 100% NAPL-wet conditions. Thus, even in completely NAPL-wet media dissolution fingering may control the overall rate of NAPL dissolution after relatively short travel distances. The importance of NAPL dissolution fingering in heterogeneous systems with spatially varying NAPL saturations, though, remains an important question for future work. (c) 2008 Elsevier Ltd. All rights reserved.</t>
  </si>
  <si>
    <t>[Seyedabbasi, Mir Ahmad; Imhoff, Paul T.] Univ Delaware, Dept Civil &amp; Environm Engn, Newark, DE 19716 USA; [Farthing, Matthew W.] USA, Engineer Res &amp; Dev Ctr, Coastal &amp; Hydraul Lab, Vicksburg, MS USA; [Miller, Cass T.] Univ N Carolina, Dept Environm Sci &amp; Engn, Chapel Hill, NC 27515 USA</t>
  </si>
  <si>
    <t>Imhoff, PT (corresponding author), Univ Delaware, Dept Civil &amp; Environm Engn, 301 DuPont Hall, Newark, DE 19716 USA.</t>
  </si>
  <si>
    <t>ahmad@udel.edu; matthew.w.farthing@erdc.usace.army.mil; imhoff@udel.edu; casey_mil-ler@unc.edu</t>
  </si>
  <si>
    <t>National Science Foundation [0440236]</t>
  </si>
  <si>
    <t>National Science Foundation(National Science Foundation (NSF))</t>
  </si>
  <si>
    <t>Nathan Kiracofe provided considerable assistance in relative permeability measurements at the University of Delaware. For the numerical simulations permission was granted by the Chief of Engineers to publish this information. This work was supported by National Science Foundation Grant 0440236.</t>
  </si>
  <si>
    <t>10.1016/j.advwatres.2008.08.003</t>
  </si>
  <si>
    <t>WOS:000262026800013</t>
  </si>
  <si>
    <t>Perona, P; Pasquale, N; Molnar, D</t>
  </si>
  <si>
    <t>Perona, P.; Pasquale, N.; Molnar, D.</t>
  </si>
  <si>
    <t>Mechanistic interpretation of Alpine glacierized environments: Part 2. Hydrologic interpretation and model parameters identification on case study</t>
  </si>
  <si>
    <t>Alpine hydrology; lumped model; climate change; ODE reconstruction; trajectory method</t>
  </si>
  <si>
    <t>MULTICOMPONENT COUPLED MODEL; MOUNTAIN REGIONS; CHANGE IMPACTS; SNOW; CATCHMENTS; EQUATIONS; CLIMATE; DAROLLA; BALANCE; SYSTEMS</t>
  </si>
  <si>
    <t>The differential model MIAGE (see Mechanistic Interpretation of Alpine Glacierized Environments: Part 1. Model formulation and related dynamical properties by Perona and Burlando, this issue) is analyzed in this work with the purpose of: (i) showing the model equivalence to a nonlinear reservoir system; (ii) identifying and correlating the model's coefficients to the hydrogeomorphological properties of a number of different Alpine basins; (iii) testing the model performances to assess the potential impact of climatic change on the hydrologic dynamics of the basins being studied. The study catchments have different topographic, morphologic and hydrologic characteristics, range in size from 4 to 3300 km(2) and are 232% glacierized. For each basin, the model coefficients are obtained by applying a system identification technique to the mean seasonal basin behaviour. It is shown that the coefficients vary in a reasonable way according to hydrogeornorphological basin characteristics. Model coefficients provide insight into the basin drainage time, and the time dependent damping and elastic properties of the system. Despite its simplicity and in the limit of the model capabilities, results for changing climatic scenarios are also in good qualitative agreement with other well tested modelling approaches. In summary, MIAGE offers an interesting minimalist approach to shed light on the dynamics of glacierized Alpine catchments. (C) 2008 Elsevier Ltd. All rights reserved.</t>
  </si>
  <si>
    <t>[Perona, P.; Pasquale, N.; Molnar, D.] ETH, Inst Environm Engn, CH-8093 Zurich, Switzerland</t>
  </si>
  <si>
    <t>Perona, P (corresponding author), ETH, Inst Environm Engn, W Pauli Str 15, CH-8093 Zurich, Switzerland.</t>
  </si>
  <si>
    <t>perona@ifu.baug.ethz.ch</t>
  </si>
  <si>
    <t>Perona, Paolo/0000-0002-5445-1451</t>
  </si>
  <si>
    <t>JUL</t>
  </si>
  <si>
    <t>10.1016/j.advwatres.2008.03.007</t>
  </si>
  <si>
    <t>324OR</t>
  </si>
  <si>
    <t>WOS:000257528400002</t>
  </si>
  <si>
    <t>Maxwell, RM; Kollet, SJ</t>
  </si>
  <si>
    <t>Maxwell, Reed M.; Kollet, Stefan J.</t>
  </si>
  <si>
    <t>Quantifying the effects of three-dimensional subsurface heterogeneity on Hortonian runoff processes using a coupled numerical, stochastic approach</t>
  </si>
  <si>
    <t>runoff; runon; subsurface heterogeneity; stochastic processes; ergodic behavior; coupled systems; numerical simulation</t>
  </si>
  <si>
    <t>OVERLAND-FLOW; SPATIAL VARIABILITY; VIC-2L MODEL; SURFACE; INFILTRATION; TRANSPORT</t>
  </si>
  <si>
    <t>The impact of three-dimensional subsurface heterogeneity in the saturated hydraulic conductivity on hillslope runoff generated by excess infiltration (so-called Hortonian runoff) is examined. A fully coupled, parallel subsurface-overland flow model is used to simulate runoff from an idealized hillslope. Ensembles of correlated, Gaussian random fields of saturated hydraulic conductivity are used to create uncertainty in spatial structure. A large number of cases are simulated in a parametric manner with the variance of the hydraulic conductivity varied over orders of magnitude. These cases include rainfall rates above, equal and below the geometric mean of the hydraulic conductivity distribution. These cases are also compared to theoretical representations of runoff production based on simple assumptions regarding (1) the rainfall rate and the value of hydraulic conductivity in the surface cell using a spatially-indiscriminant approach; and (2) a percolation-theory type approach to incorporate so-called runon. Simulations to test the ergodicity of hydraulic conductivity on hillslope runoff are also performed. Results show that three-dimensional stochastic representations of the subsurface hydraulic conductivity can create shallow perching, which has an important effect on runoff behavior that is different than previous two-dimensional analyses. The simple theories are shown to be very poor predictors of the fraction of saturated area that might runoff due to excess infiltration. It is also shown that ergodicity is reached only for a large number of integral scales (similar to 30) and not achieved for cases where the rainfall rate is less than the geometric mean of the saturated hydraulic conductivity. Published by Elsevier Ltd.</t>
  </si>
  <si>
    <t>[Maxwell, Reed M.; Kollet, Stefan J.] Lawrence Livermore Natl Lab, Atmospher Earth &amp; Energy Sci Dept, Livermore, CA 94550 USA</t>
  </si>
  <si>
    <t>Maxwell, RM (corresponding author), Lawrence Livermore Natl Lab, Atmospher Earth &amp; Energy Sci Dept, L-208,7000 E Ave, Livermore, CA 94550 USA.</t>
  </si>
  <si>
    <t>maxwell5@llnl.gov</t>
  </si>
  <si>
    <t>Maxwell, Reed M/D-7980-2013</t>
  </si>
  <si>
    <t>Maxwell, Reed M/0000-0002-1364-4441; Kollet, Stefan/0000-0003-0095-1554</t>
  </si>
  <si>
    <t>MAY</t>
  </si>
  <si>
    <t>10.1016/j.advwatres.2008.01.020</t>
  </si>
  <si>
    <t>302UP</t>
  </si>
  <si>
    <t>WOS:000255995600006</t>
  </si>
  <si>
    <t>Mesa, E; Anderson, EI</t>
  </si>
  <si>
    <t>Mesa, Elizabeth; Anderson, Erik I.</t>
  </si>
  <si>
    <t>A local model for analysis of pump and treat systems with vertical barrier walls</t>
  </si>
  <si>
    <t>groundwater; vertical barrier wall; analytic element method; capture zone analysis; conformal mapping; pump and treat</t>
  </si>
  <si>
    <t>GROUNDWATER-FLOW; AQUIFERS</t>
  </si>
  <si>
    <t>We present a mathematical model of local, steady groundwater flow near a vertical barrier wall. Flow features represented in the model include an impermeable arc-shaped barrier wall and multiple wells; distant boundary conditions are not included explicitly, but their effects on the local flow field are modelled by specifying a uniform flow at infinity and a constant areal recharge within a local domain. We develop an explicit closed-form solution to the boundary-value problem using the analytic element method. The solution is an extension of a harmonic solution presented by Anderson and Mesa [Anderson EI, Mesa E. The effects of vertical barrier walls on the hydraulic control of contaminated groundwater. Adv Water Resourc 2006;29(1):89-98] which does not include the effects of recharge. We demonstrate that the general solution with recharge consists of the harmonic solution superposed on a special case of the harmonic solution along with two elementary one-dimensional flow solutions. The results are used to investigate the effects of areal recharge on the capture zone envelopes of the pumping wells and on the reduction in discharge that can be achieved by including a barrier wall in a pump and treat design. We find that the benefits of including an open barrier wall in a design, measured as a reduction in the pumping rate required to contain a plume, increase for higher recharge rates. Dimensionless plots of capture zone envelopes are presented for a practical well and barrier wall configuration. (c) 2007 Elsevier Ltd. All rights reserved.</t>
  </si>
  <si>
    <t>[Anderson, Erik I.] SEH Inc, Appleton, WI USA; [Mesa, Elizabeth] S Carolina Dept Hlth &amp; Environm Control, Columbia, SC 29201 USA</t>
  </si>
  <si>
    <t>Anderson, EI (corresponding author), SEH Inc, Appleton, WI USA.</t>
  </si>
  <si>
    <t>erik.isaac.anderson@gmail.com</t>
  </si>
  <si>
    <t>10.1016/j.advwatres.2007.10.003</t>
  </si>
  <si>
    <t>WOS:000254397700005</t>
  </si>
  <si>
    <t>Vogel, HJ; Samouelian, A; Ippisch, O</t>
  </si>
  <si>
    <t>Vogel, H. -J.; Samouelian, A.; Ippisch, O.</t>
  </si>
  <si>
    <t>Reprint of Multi-step and two-step experiments in heterogeneous porous media to evaluate the relevance of dynamic effects</t>
  </si>
  <si>
    <t>soil hydraulic properties; dynamic effects; multi-step-outflow; unsaturated flow; spatial heterogeneity</t>
  </si>
  <si>
    <t>HYDRAULIC CONDUCTIVITY; CAPILLARY-PRESSURE; STEADY-STATE; FLOW; SATURATION</t>
  </si>
  <si>
    <t>The determination of hydraulic properties in non-stationary experiments is suspected to be affected by dynamic effects. This is based on thermodynamic considerations on the pore scale displacement of wetting and non-wetting phase. But also macroscopic heterogeneities at the continuum scale may influence the dynamics of water during drainage and wetting. In this paper we investigate both aspects. Firstly, we present the results of typical multi-step outflow experiments in heterogeneous sand columns which are compared with two-step outflow experiments covering the same pressure range. The discrepancies caused by pressure steps of different size reveal the impact of dynamic effects due to the non-stationarity of the experiments. Secondly, the influence of macroscopic heterogeneities is investigated based on two-dimensional heterogeneous parameter fields where we compare static hydraulic properties with those obtained from simulated dynamic experiments. These analyses are restricted to numerical experiments because the focus is on the effect of heterogeneities and not on the validity of the applied model (i.e. Richards equation). We found that dynamic effects are not critical neither during the non-stationary experiments nor for heterogeneous parameter fields. This is a positive message for the usage of multi-step outflow experiments to estimate hydraulic parameters. A prerequisite for this clear statement was the introduction of a highly flexible parametrization of the pressure-saturation relation psi(0) which has the only physical constraint to be monotone. (C) 2007 Elsevier Ltd. All rights reserved.</t>
  </si>
  <si>
    <t>[Vogel, H. -J.] UFZ Helmholtz Ctr Environm Res, D-06120 Halle, Germany; [Vogel, H. -J.; Samouelian, A.] Heidelberg Univ, Inst Environm Phys, D-69120 Heidelberg, Germany; [Samouelian, A.] INRA Orleans, Soil Sci, F-45166 Olivet, France; [Ippisch, O.] Univ Stuttgart, Inst Parallel &amp; Distributed Syst, D-70569 Stuttgart, Germany</t>
  </si>
  <si>
    <t>Vogel, HJ (corresponding author), UFZ Helmholtz Ctr Environm Res, Theodor Lieser Str 4, D-06120 Halle, Germany.</t>
  </si>
  <si>
    <t>hans-joerg.vogel@ufz.de; Anatja.Samouelian@orleans.inra.fr; olaf.ippisch@iwr.uni-heidelberg.de</t>
  </si>
  <si>
    <t>Vogel, Hans-Jörg/J-9845-2016; samouelian, anatja/H-2951-2012</t>
  </si>
  <si>
    <t>Vogel, Hans-Jörg/0000-0003-2404-9485; samouelian, anatja/0000-0002-5022-0795</t>
  </si>
  <si>
    <t>German Research Foundation (DFG) [VO5665-1]</t>
  </si>
  <si>
    <t>German Research Foundation (DFG)(German Research Foundation (DFG))</t>
  </si>
  <si>
    <t>We would like to thank Prof. Kurt Roth for inspiring discussions. This work was funded by the German Research Foundation (DFG) within the Project VO5665-1.</t>
  </si>
  <si>
    <t>SEP</t>
  </si>
  <si>
    <t>I</t>
  </si>
  <si>
    <t>VIII</t>
  </si>
  <si>
    <t>10.1016/j.advwatres.2007.08.013</t>
  </si>
  <si>
    <t>355DV</t>
  </si>
  <si>
    <t>WOS:000259690200012</t>
  </si>
  <si>
    <t>Wang, Y; Grove, SM; Anderson, MG</t>
  </si>
  <si>
    <t>Wang, Y.; Grove, S. M.; Anderson, M. G.</t>
  </si>
  <si>
    <t>A physical-chemical model for the static water retention characteristic of unsaturated porous media</t>
  </si>
  <si>
    <t>unsaturated porous media; capillary pressure; water retention curve; multi-phase interaction; specific surface area</t>
  </si>
  <si>
    <t>LOGNORMAL-DISTRIBUTION MODEL; PARTICLE-SIZE DISTRIBUTION; HYDRAULIC CONDUCTIVITY; INTERFACIAL AREA; CAPILLARY CONDENSATION; LIQUID RETENTION; SURFACE-AREA; FLOW; PORE; MECHANICS</t>
  </si>
  <si>
    <t>Water retention characteristic or water retention curve (WRC) is an important constitutive feature of porous media, and also meanwhile is an indispensable requirement in hydraulic transport modelling. Previous experiments have indicated that the specific surface area of porous media has effects on the WRC. It has also been observed that a linear relationship generally exists between the air-water interface area and the water saturation within unsaturated porous media. However it seems that no detailed study on their internal linkage with the WRC has been reported yet. This paper, at first gives a review of the development of WRC modelling, then it tries to explain the water retention characteristic according to the physical and chemical behaviours of the phases involved in unsaturated porous media. Using the traditional capillary theory, the volume averaging theorem and the advances in physical chemistry of interfacial surfaces, this paper then derives out a formula which represents the water retention characteristic of porous media. This formula demonstrates the internal linkage of the WRC to the specific surface area of porosities. It also shows agreements with the experimental observations mathematically. Based on this formula, a fitting model is proposed for the static WRC of porous media. Finally, this model is tested to fit the WRC measurements of a wide range of porous materials. Comparison with other main models is presented. (c) 2008 Elsevier Ltd. All rights reserved.</t>
  </si>
  <si>
    <t>[Wang, Y.] Univ Salford, Inst Mat Res, Sch Engn &amp; Comp Sci, Salford M5 4WT, Lancs, England; [Grove, S. M.] Univ Plymouth, Adv Composites Mfg Ctr, Sch Engn, Plymouth PL4 8AA, Devon, England; [Anderson, M. G.] Univ Bristol, Sch Geog Sci, Bristol BS8 1SS, Avon, England</t>
  </si>
  <si>
    <t>Wang, Y (corresponding author), Univ Salford, Inst Mat Res, Sch Engn &amp; Comp Sci, Salford M5 4WT, Lancs, England.</t>
  </si>
  <si>
    <t>y.wang@salford.ac.uk</t>
  </si>
  <si>
    <t>Wang, Yu/0000-0003-4375-303X</t>
  </si>
  <si>
    <t>APR</t>
  </si>
  <si>
    <t>10.1016/j.advwatres.2008.01.005</t>
  </si>
  <si>
    <t>292YZ</t>
  </si>
  <si>
    <t>WOS:000255303300007</t>
  </si>
  <si>
    <t>Kesserwani, G; Ghostine, R; Vazquez, J; Mose, R; Abdallah, M; Ghenaim, A</t>
  </si>
  <si>
    <t>Kesserwani, Georges; Ghostine, Rabih; Vazquez, Jose; Mose, Robert; Abdallah, Maher; Ghenaim, Abdellah</t>
  </si>
  <si>
    <t>Simulation of subcritical flow at open-channel junction</t>
  </si>
  <si>
    <t>one-dimensional; open-channel network; combining models; subcritical; boundary conditions; steady and transient</t>
  </si>
  <si>
    <t>SEPARATION ZONE</t>
  </si>
  <si>
    <t>The spectrum of this survey turns on the evaluation of various existing theoretical combining models, when invoked within the internal boundary condition management at a junction. Based on the assumption that: when the Froude number is low (i.e. the flow is subcritical), the energy equation at the junction can be approximated by the stages heads equality. Actual literature and many commercial packages rather use this concept for the treatment of the junction's internal boundary handling because it is easy to implement and it avoids the solving of nonlinear equations. In the last decade, many nonlinear combining models, based on the momentum conservation through the junction, have been reported. However, using them to operate within the internal boundary condition treatment of an open-channel confluence has not yet been investigated. Hence, this research focuses on studying the practical aspect of several combining models, once applied within the junction's internal boundary management. Therefore, the recent nonlinear models of Gurram, Hsu and Shabayek have been briefly detailed together with the traditional concept of assuming water stages equality at the junction. Subsequently, an experimental examination was performed according to available experiments as mean to pre-evaluate (separately at the junction) the four junction models in the steady state. Moreover, according to the latter inspection the attention was constrained to study the effect of high/low subcritical Froude number at the junction. Finally, two hypothetical hydraulic problems were defined and computed in order to exhibit the performance of these junction models when used to contend the junction's internal boundary handling, The problems involved: (a) steady and transient flows; (b) high and low (subcritical) Froude number at the junction. Supported by the experimental and numerical investigations, it can be concluded that even while the Froude number spectrum is subcritical, precautions have to be taken when dealing with the concept of energy heads equality, notably for a Froude higher than 0.35 at the junction. (C) 2007 Elsevier Ltd. All rights reserved.</t>
  </si>
  <si>
    <t>[Kesserwani, Georges; Ghostine, Rabih; Vazquez, Jose; Mose, Robert] Ecole Natl Genie Eau &amp; Environm Strasbourg, UPR Syst Hydraul Urbains, F-67070 Strasbourg, France; [Kesserwani, Georges; Ghostine, Rabih; Ghenaim, Abdellah] Inst Natl Sci Appl, F-67084 Strasbourg, France; [Abdallah, Maher] Univ Libanaise, Fac Sci, Phys Mat Lab, Beirut, Lebanon</t>
  </si>
  <si>
    <t>Kesserwani, G (corresponding author), Ecole Natl Genie Eau &amp; Environm Strasbourg, UPR Syst Hydraul Urbains, 1 Quai Koch,BP 61039, F-67070 Strasbourg, France.</t>
  </si>
  <si>
    <t>georges.kesserwani@engees.u-strasbg.fr</t>
  </si>
  <si>
    <t>Kesserwani, Georges/C-5213-2014</t>
  </si>
  <si>
    <t>Kesserwani, Georges/0000-0003-1125-8384; Vazquez, Jose/0000-0001-9065-8559</t>
  </si>
  <si>
    <t>10.1016/j.advwatres.2007.08.007</t>
  </si>
  <si>
    <t>WOS:000253137000006</t>
  </si>
  <si>
    <t>Lazure, P; Dumas, F</t>
  </si>
  <si>
    <t>Lazure, Pascal; Dumas, Franck</t>
  </si>
  <si>
    <t>An external-internal mode coupling for a 3D hydrodynamical model for applications at regional scale (MARS)</t>
  </si>
  <si>
    <t>3D model; hydrodynamics; numerical scheme; time splitting; Bay of Biscay</t>
  </si>
  <si>
    <t>TURBULENCE CLOSURE MODELS; PHYSICAL PROCESSES; OCEAN MODELS; FREE-SURFACE; SHELF; TOPOGRAPHY; VARIABILITY; CIRCULATION; BISCAY; NORTH</t>
  </si>
  <si>
    <t>This paper presents a 3D model in sigma coordinates. Although the principles it is based on have been established for some time, some original aspects for this type of 3D mode splitting model are presented here. The model was designed to simulate flows in various coastal areas from the regional scale down to the inshore scale of small bays or estuaries where circulation is generally driven by a mix of processes. The processes to be modeled enable simplifications of the Navier-Stokes equations on the classic Boussinesq and hydrostatic hypotheses. These equations are transformed within a sigma framework to make free surface processing easier. The main point of Our demonstration focuses on the original aspect of the coupling between barotropic and baroclinic modes especially designed for ADI. It explains how full consistency of the transport calculated within the 2D and 3D equation sets was obtained. Lastly, we describe the physical processes simulated on a realistic configuration at a regional scale in the Bay of Biscay. (C) 2007 Elsevier Ltd. All rights reserved.</t>
  </si>
  <si>
    <t>[Lazure, Pascal; Dumas, Franck] IFREMER, Ctr Brest, F-29280 Plouzane, France</t>
  </si>
  <si>
    <t>Lazure, P (corresponding author), IFREMER, Ctr Brest, BP 70, F-29280 Plouzane, France.</t>
  </si>
  <si>
    <t>Pascal.Lazure@ifremer.fr</t>
  </si>
  <si>
    <t>lazure, pascal/L-4596-2015</t>
  </si>
  <si>
    <t>lazure, pascal/0000-0003-2794-8785</t>
  </si>
  <si>
    <t>10.1016/j.advwatres.2007.06.010</t>
  </si>
  <si>
    <t>WOS:000253137000003</t>
  </si>
  <si>
    <t>Leijnse, H; Uijlenhoet, R; Stricker, JNM</t>
  </si>
  <si>
    <t>Leijnse, H.; Uijlenhoet, R.; Stricker, J. N. M.</t>
  </si>
  <si>
    <t>Microwave link rainfall estimation: Effects of link length and frequency, temporal sampling, power resolution, and wet antenna attenuation</t>
  </si>
  <si>
    <t>Microwave link; Rain; Radar; Simulation; Sampling; Wet antennas</t>
  </si>
  <si>
    <t>PATH-AVERAGED RAINFALL; DUAL-FREQUENCY; WEATHER RADAR; BAND; RAINDROPS; FIELDS; MODEL; SHAPE</t>
  </si>
  <si>
    <t>Issues associated with microwave link rainfall estimation such as the effects of spatial and temporal variation in rain, the nonlinearity of R-k relations, temporal sampling, power resolution, and wet antenna attenuation are investigated using more than 1.5 years of data from a high-resolution X-band weather radar. Microwave link signals are generated for different link frequencies and lengths from these radar data, so that retrieved path-averaged rainfall intensities can be compared to true path-averaged values. Results of these simulations can be linked to the space-time structure of rain. A frequency-dependent relation between the rainfall intensity at an antenna and the attenuation caused by its wetting is derived using microwave link and rain gauge data. It is shown that if the correct temporal sampling strategy is chosen, the effects of the degradation of power resolution and of wet antenna attenuation (if a correction is applied) are minor (i.e., MBE and bias-corrected RMSE are &gt;-20% and &lt;20% of the mean rainfall intensity, respectively) for link frequencies and lengths above similar to 20 GHz and similar to 2 km, respectively. (C) 2008 Elsevier Ltd. All rights reserved.</t>
  </si>
  <si>
    <t>[Leijnse, H.; Uijlenhoet, R.; Stricker, J. N. M.] Univ Wageningen &amp; Res Ctr, Hydrol &amp; Quantitat Water Management Croup, Dept Environm Sci, NL-6708 PB Wageningen, Netherlands</t>
  </si>
  <si>
    <t>Leijnse, H (corresponding author), Univ Wageningen &amp; Res Ctr, Hydrol &amp; Quantitat Water Management Croup, Dept Environm Sci, Droevendaalsesteeg 4, NL-6708 PB Wageningen, Netherlands.</t>
  </si>
  <si>
    <t>Hidde.Leijnse@wur.nl; Remko.Uijlenhoet@wur.nl; Han.Stricker@wur.nl</t>
  </si>
  <si>
    <t>Leijnse, Hidde/0000-0001-7835-4480; Uijlenhoet, Remko/0000-0001-7418-4445</t>
  </si>
  <si>
    <t>10.1016/j.advwatres.2008.03.004</t>
  </si>
  <si>
    <t>WOS:000261649600007</t>
  </si>
  <si>
    <t>Fernandez-Garcia, D; Sanchez-Vila, X; Guadagnini, A</t>
  </si>
  <si>
    <t>Fernandez-Garcia, Daniel; Sanchez-Vila, Xavier; Guadagnini, Alberto</t>
  </si>
  <si>
    <t>Reaction rates and effective parameters in stratified aquifers</t>
  </si>
  <si>
    <t>Multispecies reactive transport; Reaction rates; Stochastic hydrogeology; Heterogeneity</t>
  </si>
  <si>
    <t>STOCHASTIC-ANALYSIS; SOLUTE TRANSPORT; SCALE-DEPENDENCE; SORBING SOLUTES; MASS-TRANSFER; MOMENTS; MODELS; HETEROGENEITY; SORPTION; TIME</t>
  </si>
  <si>
    <t>Chemical species are advected by water and undergo mixing processes due to effects of local diffusion and/or dispersion. In turn, mixing causes reactions to take place so that the system can locally equilibrate. In general, a multicomponent reactive transport problem is described through a system of coupled nonlinear partial differential equations. Under instantaneous chemical equilibrium, a complex geochemical problem can be highly simplified by fully defining the system in terms of conservative quantities, termed master species or components, and the space-time distribution of reaction rates. We investigate the parameters controlling reaction rates in a heterogeneous aquifer at short distances from the source. Hydraulic conductivity at this scale is modeled as a random process with highly aniscrtropic Correlation structure. In the limit for very large horizontal integral scales, the medium can be considered as stratified. Upon modeling transport by means of an ADE (Advection Dispersion Equation), we derive closed-form analytical solutions for statistical moments of reaction rates for the particular case of negligible transverse dispersion. This allows obtaining an expression for an effective hydraulic conductivity, K-eff(R), as a representative parameter describing the mean behavior of the reactive system. The resulting K-eff(R) is significantly smaller than the effective conductivity representative of the flow problem. Finally, we analyze numerically the effect of accounting for transverse local dispersion. We show that transverse dispersion causes no variation in the distribution of (ensemble) moments of local reaction rates at very short travel times, while it becomes the dominant effect for intermediate to large travel times. (C) 2008 Elsevier Ltd. All rights reserved.</t>
  </si>
  <si>
    <t>[Fernandez-Garcia, Daniel; Sanchez-Vila, Xavier] Tech Univ Catalonia, Dept Geotech Engn &amp; Geosci, Barcelona 08034, Spain; [Guadagnini, Alberto] Politecn Milan, Dipartimento Ingn Idraul, I-20133 Milan, Italy</t>
  </si>
  <si>
    <t>Fernandez-Garcia, D (corresponding author), Tech Univ Catalonia, Dept Geotech Engn &amp; Geosci, C Jordi Girona 1-3, Barcelona 08034, Spain.</t>
  </si>
  <si>
    <t>daniel.fernandez.g@upc.edu; xavier.san-chez-vila@upc.edu; alberto.guadagnini@polimi.it</t>
  </si>
  <si>
    <t>Sanchez-Vila, Xavier/0000-0002-1234-9897; Fernandez-Garcia, Daniel/0000-0002-4667-3003</t>
  </si>
  <si>
    <t>European Community; ENRESA (Empresa Nacional de Residuos Radioactivos S.A.)</t>
  </si>
  <si>
    <t>European Community(European Commission); ENRESA (Empresa Nacional de Residuos Radioactivos S.A.)</t>
  </si>
  <si>
    <t>The authors gratefully acknowledge funding by the European Community and ENRESA (Empresa Nacional de Residuos Radioactivos S.A.) through projects GABARDINE and FUNMIG.</t>
  </si>
  <si>
    <t>10.1016/j.advwatres.2008.07.001</t>
  </si>
  <si>
    <t>WOS:000260290800009</t>
  </si>
  <si>
    <t>Wheatcraft, SW; Meerschaert, MM</t>
  </si>
  <si>
    <t>Wheatcraft, Stephen W.; Meerschaert, Mark M.</t>
  </si>
  <si>
    <t>Fractional conservation of mass</t>
  </si>
  <si>
    <t>Fractional derivative; Fractional Taylor Series; Conservation of mass</t>
  </si>
  <si>
    <t>ADVECTION-DISPERSION EQUATION; LEVY MOTION; SCALE</t>
  </si>
  <si>
    <t>The traditional conservation of mass equation is derived using a first-order Taylor series to represent flux change in a control volume, which is valid strictly for cases of linear changes in flux through the control volume. We show that using higher-order Taylor series approximations for the mass flux results in mass conservation equations that are intractable. We then show that a fractional Taylor series has the advantage of being able to exactly represent non-linear flux in a control volume with only two terms, analogous to using a first-order traditional Taylor series. We replace the integer-order Taylor series approximation for flux with the fractional-order Taylor series approximation, and remove the restriction that the flux has to be linear, or piece-wise linear, and remove the restriction that the control volume must be infinitesimal. As long as the flux can be approximated by a power-law function, the fractional-order conservation of mass equation will be exact when the fractional order of differentiation matches the flux power-law. There are two important distinctions between the traditional mass conservation, and its fractional equivalent. The first is that the divergence term in the fractional mass conservation equation is the fractional divergence, and the second is the appearance of a scaling term in the fractional conservation of mass equation that may eliminate scale effects in parameters (e.g., hydraulic conductivity) that should be scale-invariant. (C) 2008 Elsevier Ltd. All rights reserved.</t>
  </si>
  <si>
    <t>[Meerschaert, Mark M.] Michigan State Univ, E Lansing, MI 48824 USA; [Wheatcraft, Stephen W.] Univ Nevada, Reno, NV 89557 USA</t>
  </si>
  <si>
    <t>Meerschaert, MM (corresponding author), Michigan State Univ, A415 Wells Hall, E Lansing, MI 48824 USA.</t>
  </si>
  <si>
    <t>mcubed@msu.edu</t>
  </si>
  <si>
    <t>NSF [DMS-0706440]</t>
  </si>
  <si>
    <t>NSF(National Science Foundation (NSF))</t>
  </si>
  <si>
    <t>M.M. Meerschaert was partially supported by NSF Grant DMS-0706440.</t>
  </si>
  <si>
    <t>10.1016/j.advwatres.2008.07.004</t>
  </si>
  <si>
    <t>WOS:000260290800010</t>
  </si>
  <si>
    <t>Srinivasan, V; Clement, TP</t>
  </si>
  <si>
    <t>Srinivasan, V.; Clement, T. P.</t>
  </si>
  <si>
    <t>Analytical solutions for sequentially coupled one-dimensional reactive transport problems - Part I: Mathematical derivations</t>
  </si>
  <si>
    <t>analytical solution; radioactive decay; contaminant transport; first-order decay; sequential reactions; reactive transport</t>
  </si>
  <si>
    <t>MULTISPECIES TRANSPORT; REACTION NETWORK; GENERALIZED SOLUTION; DECAY CHAIN; SOIL; SOLUTES; MEDIA; NITRIFICATION; RADIONUCLIDES; COEFFICIENTS</t>
  </si>
  <si>
    <t>Multi-species reactive transport equations coupled through sorption and sequential first-order reactions are commonly used to model sites contaminated with radioactive wastes, chlorinated solvents and nitrogenous species. Although researchers have been attempting to solve various forms of these reactive transport equations for over 50 years, a general closed-form analytical solution to this problem is not available in the published literature. In Part I of this two-part article, we derive a closed-form analytical solution to this problem for spatially-varying initial conditions. The proposed solution procedure employs a combination of Laplace and linear transform methods to uncouple and solve the system of partial differential equations. Two distinct solutions are derived for Dirichlet and Cauchy boundary conditions each with Bateman-type source terms. We organize and present the final solutions in a common format that represents the Solutions to both boundary conditions. In addition, we provide the mathematical concepts for deriving the solution within a generic framework that can be used for solving similar transport problems. (C) 2007 Elsevier Ltd. All rights reserved.</t>
  </si>
  <si>
    <t>[Srinivasan, V.; Clement, T. P.] Auburn Univ, Dept Civil Engn, Auburn, AL 36849 USA</t>
  </si>
  <si>
    <t>Clement, TP (corresponding author), Auburn Univ, Dept Civil Engn, 212 Harbert Engn Ctr, Auburn, AL 36849 USA.</t>
  </si>
  <si>
    <t>clement@auburn.edu</t>
  </si>
  <si>
    <t>Srinivasan, Venkatraman/0000-0003-4586-8893</t>
  </si>
  <si>
    <t>10.1016/j.advwatres.2007.08.002</t>
  </si>
  <si>
    <t>WOS:000253137000001</t>
  </si>
  <si>
    <t>West, MR; Grant, GP; Gerhard, JI; Kueper, BH</t>
  </si>
  <si>
    <t>West, Michael R.; Grant, Gavin P.; Gerhard, Jason I.; Kueper, Bernard H.</t>
  </si>
  <si>
    <t>The influence of precipitate formation on the chemical oxidation of TCE DNAPL with potassium permanganate</t>
  </si>
  <si>
    <t>porous media; in situ chemical oxidation; trichlorethene; permanganate; remediation</t>
  </si>
  <si>
    <t>SATURATED SUBSURFACE SYSTEMS; PHASE LIQUID DISSOLUTION; STATE MASS-TRANSFER; IN-SITU OXIDATION; CHLORINATED ETHYLENES; NAPL DISSOLUTION; POROUS-MEDIA; TRANSPORT; HETEROGENEITY; FLOW</t>
  </si>
  <si>
    <t>A three-dimensional two-phase flow model is coupled to a non-linear reactive transport model to study the efficacy of potassium permanganate treatment on dense, non-aqueous phase liquid (DNAPL) source removal in porous media. A linear relationship between the soil permeability (k) and concentration of manganese dioxide precipitate ([MnO2(s)]), k = k(o) + S-rind [MnO2(s)], is utilized to simulate nodal permeability reductions due to precipitate formation. Using published experimental column studies, an S-rind = -5.5 x 10(-16) m(2) L/mg was determined for trichloroethylene (TCE) DNAPL. This S-rind was then applied to treatment simulations on three-dimensional TCE DNAPL source zones comprising either DNAPL at residual saturations, or DNAPL at pooled saturations. DNAPL dissolution without oxidation treatment, simulated using equilibrium and the Nambi and Powers [Nambi I, Powers S. Mass transfer correlations for non-aqueous phase liquid dissolution from regions with high initial saturations. Water Resour Res 2003;39(2): 1-11, SBH 4] mass transfer expression, required 31 and 36 years, respectively, to eliminate the residual source zone. For equilibrium dissolution with continuous treatment and no precipitate influence (S-rind = 0 m(2) L/mg), the residual source zone was removed after 11 years. However, when considering the precipitate influence (i.e., S-rind = - 5.5 x 10(-16) m(2) L/mg), 21 years of treatment were necessary to remove the DNAPL. When considering pulse treatments of 1 and 2 years duration followed by only dissolution, approximately 36 and 38 years, respectively, were required before the source zone was depleted, suggesting that there is no benefit to pulse treatment. Similar trends were observed when allowing 10 years of dissolution prior to treatment initiation. The treatment behaviour of the pooled TCE source, while slightly more efficient than the residual saturation source, was similar. Based on simulation findings, the precipitate (rind) formation significantly influences DNAPL treatment with permanganate; the most significant reductions in efficacy were observed for single pulse treatments (of 1 and 2 years), which exhibited times to source depletion similar to the case of dissolution without treatment. (C) 2007 Elsevier Ltd. All rights reserved.</t>
  </si>
  <si>
    <t>[West, Michael R.; Kueper, Bernard H.] Queens Univ, Kingston, ON K7L 3N6, Canada; [Grant, Gavin P.; Gerhard, Jason I.] Univ Edinburgh, Edinburgh EH9 3JN, Midlothian, Scotland</t>
  </si>
  <si>
    <t>West, MR (corresponding author), Queens Univ, Kingston, ON K7L 3N6, Canada.</t>
  </si>
  <si>
    <t>mwest@ce.queensu.ca</t>
  </si>
  <si>
    <t>Gerhard, Jason/E-6922-2013</t>
  </si>
  <si>
    <t>Gerhard, Jason/0000-0001-6885-3059</t>
  </si>
  <si>
    <t>10.1016/j.advwatres.2007.08.011</t>
  </si>
  <si>
    <t>WOS:000253137000009</t>
  </si>
  <si>
    <t>Assouline, S; Tyler, SW; Tanny, J; Cohen, S; Bou-Zeid, E; Parlange, MB; Katul, GG</t>
  </si>
  <si>
    <t>Assouline, S.; Tyler, S. W.; Tanny, J.; Cohen, S.; Bou-Zeid, E.; Parlange, M. B.; Katul, G. G.</t>
  </si>
  <si>
    <t>Evaporation from three water bodies of different sizes and climates: Measurements and scaling analysis</t>
  </si>
  <si>
    <t>advection; flux-variance method; lake evaporation; Monin-Obukhov similarity theory; scalar similarity</t>
  </si>
  <si>
    <t>SENSIBLE HEAT-FLUX; MONIN-OBUKHOV SIMILARITY; ENERGY BUDGET; SURFACE-LAYER; VARIANCE METHODS; TURBULENT EXCHANGE; LAKE EVAPORATION; EDDY-CORRELATION; VAPOR; TEMPERATURE</t>
  </si>
  <si>
    <t>Evaporation from small reservoirs, wetlands, and lakes continues to be a theoretical and practical problem in surface hydrology and micrometeorology because atmospheric flows above such systems can rarely be approximated as stationary and planar-homogeneous with no mean subsidence (hereafter referred to as idealized flow state). Here, the turbulence statistics of temperature (T) and water vapor (q) most pertinent to take evaporation measurements over three water bodies differing in climate, thermal inertia and degree of advective conditions are explored. The three systems included Lac Leman in Switzerland (high thermal inertia, near homogeneous conditions with no appreciable advection due to long upwind fetch), Eshkol reservoir in Israel (intermediate thermal inertia, frequent strong advective conditions) and Tilopozo wetland in Chile (low thermal inertia, frequent but moderate advection). The data analysis focused on how similarity constants for the flux-variance approach, C-T/C-q, and relative transport efficiencies R-wT/R-wq, are perturbed from unity with increased advection or the active role of temperature. When advection is small and thermal inertia is large, C-T/C-q &lt; 1 (or RwT/R-wq &gt; 1) primarily due to the active role of temperature, which is consistent with a large number of studies conducted over bare soil and vegetated surfaces. However, when advection is significantly large, then C-T/C-q &gt; 1 (or R-wT/R-wq &lt; 1). When advection is moderate and thermal inertia is low, then C-T/C-q similar to 1. This latter equality, while consistent with Monin-Obukhov similarity theory (MOST), is due to the fact that advection tends to increase C-T/C-q above unity while the active role of temperature tends to decrease C-T/C-q below unity. A simplified scaling analysis derived from the scalar variance budget equation, explained qualitatively how advection could perturb MOST scaling (assumed to represent the idealized flow state). (c) 2007 Elsevier Ltd. All rights reserved.</t>
  </si>
  <si>
    <t>[Assouline, S.; Tanny, J.; Cohen, S.] ARO, Inst Soil Water &amp; environm Sci, Volcani Ctr, Bet Dagan, Israel; [Tyler, S. W.] Univ Nevada, Dept Geol Sci &amp; Engn, Reno, NV 89557 USA; [Bou-Zeid, E.; Parlange, M. B.] Ecole Polytech Fed Lausanne, Sch Architecture Civil &amp; Environm Engn, Lausanne, Switzerland; [Katul, G. G.] Duke Univ, Nicholas Sch Environm &amp; Earth Sci, Durham, NC 27706 USA</t>
  </si>
  <si>
    <t>Assouline, S (corresponding author), ARO, Inst Soil Water &amp; environm Sci, Volcani Ctr, Bet Dagan, Israel.</t>
  </si>
  <si>
    <t>vwshmuel@agri.gov.il</t>
  </si>
  <si>
    <t>Cohen, Shabtai/ABC-4120-2020; Parlange, Marc/A-3403-2015; Katul, Gabriel G/A-7210-2008; Bou-Zeid, Elie/A-9796-2008; Cohen, Shabtai SC/D-5797-2013</t>
  </si>
  <si>
    <t>Cohen, Shabtai/0000-0002-3644-467X; Katul, Gabriel G/0000-0001-9768-3693; Bou-Zeid, Elie/0000-0002-6137-8109; Parlange, Marc/0000-0001-6972-4371</t>
  </si>
  <si>
    <t>10.1016/j.advwatres.2007.07.003</t>
  </si>
  <si>
    <t>WOS:000253019900013</t>
  </si>
  <si>
    <t>Pappenberger, F; Beven, KJ; Ratto, M; Matgen, P</t>
  </si>
  <si>
    <t>Pappenberger, Florian; Beven, Keith J.; Ratto, Marco; Matgen, Patrick</t>
  </si>
  <si>
    <t>Multi-method global sensitivity analysis of flood inundation models</t>
  </si>
  <si>
    <t>global sensitivity analysis; flood modelling; uncertainty; inundation model; decision support; flood risk</t>
  </si>
  <si>
    <t>FORECASTING UNCERTAINTY ASSESSMENT; CALIBRATION; IDENTIFICATION; INCOHERENCE; VALIDATION; RISK; METHODOLOGY; SYSTEMS</t>
  </si>
  <si>
    <t>Global sensitivity analysis is a valuable tool in understanding flood inundation models and deriving decisions on strategies to reduce model uncertainty. In this paper, a sensitivity analysis of a one-dimensional flood inundation model (HEC-RAS) on the River Alzette, Luxembourg, is presented. It is impossible to define sensitivity in a unique way and different methods can lead to a difference in ranking of importance of model factors. In this paper five different methods (Sobol, Kullback-Leibler entropy, Morris, regionalised sensitivity analysis and regression) are applied and the outcomes on selected examples compared. It is demonstrated that the different methods lead to completely different ranking of importance of the parameter factors and that it is impossible to draw firm conclusions about the relative sensitivity of different factors. Moreover, the uncertainty inherent in the sensitivity methods is highlighted. (c) 2007 Elsevier Ltd. All rights reserved.</t>
  </si>
  <si>
    <t>[Pappenberger, Florian; Beven, Keith J.] Univ Lancaster, Hydrol &amp; Fluid Dynam Grp, Lancaster LA1 4YQ, England; [Ratto, Marco] European Commiss, Joint Res Ctr, Ispra, Italy; [Matgen, Patrick] Publ Res Ctr Gabriel Lippamann, Dept Environm &amp; Agro Biotechnol, Luxembourg, Luxembourg; [Beven, Keith J.] Uppsala Univ, Uppsala, Sweden</t>
  </si>
  <si>
    <t>Pappenberger, F (corresponding author), European Ctr Medium Range Weather Forecasts, Shinfield Pk, Reading RG2 9AX, Berks, England.</t>
  </si>
  <si>
    <t>florian.pappenberger@ecmwf.int</t>
  </si>
  <si>
    <t>Beven, Keith J/F-8707-2011; Pappenberger, Florian/A-2839-2009</t>
  </si>
  <si>
    <t>Pappenberger, Florian/0000-0003-1766-2898; Matgen, Patrick/0000-0001-6668-4693</t>
  </si>
  <si>
    <t>10.1016/j.advwatres.2007.04.009</t>
  </si>
  <si>
    <t>Science Citation Index Expanded (SCI-EXPANDED); Social Science Citation Index (SSCI)</t>
  </si>
  <si>
    <t>WOS:000253019900001</t>
  </si>
  <si>
    <t>Cardenas, MB; Wilson, JL; Haggerty, R</t>
  </si>
  <si>
    <t>Cardenas, M. Bayani; Wilson, John L.; Haggerty, Roy</t>
  </si>
  <si>
    <t>Residence time of bedform-driven hyporheic exchange</t>
  </si>
  <si>
    <t>Power-law residence time distribution; Hyporheic zone; Bedform; Sediment-water interface; Interfacial exchange zone</t>
  </si>
  <si>
    <t>LONGITUDINAL DISPERSION; STREAM; TRANSPORT; SOLUTES; ZONE; PERSISTENCE; SKEWNESS; RIVERS; FLOW</t>
  </si>
  <si>
    <t>Biogeochemical and ecological transformations in hyporheic zones are dependent on the timing of hyporheic exchange. We show through linked modeling of open channel turbulent flow, groundwater flow, and solute transport that the residence time distributions of solutes advected by hyporheic flow induced by current-bedform interaction follow power-laws. This tailing behavior of solutes exiting the sediments is explained by the presence of multiple path lengths coupled with very large variability in Darcy flow velocity, both occurring without heterogeneity in sediment permeability. Hyporheic exchange through bedforms will result in short-time fractal scaling of stream water chemistry. (C) 2008 Elsevier Ltd. All rights reserved.</t>
  </si>
  <si>
    <t>[Cardenas, M. Bayani] Univ Texas Austin, Dept Geol Sci, Austin, TX 78712 USA; [Wilson, John L.] New Mexico Inst Min &amp; Technol, Socorro, NM 87801 USA; [Haggerty, Roy] Oregon State Univ, Dept Geosci, Corvallis, OR 97331 USA</t>
  </si>
  <si>
    <t>Cardenas, MB (corresponding author), Univ Texas Austin, Dept Geol Sci, Austin, TX 78712 USA.</t>
  </si>
  <si>
    <t>cardenas@mail.utexas.edu</t>
  </si>
  <si>
    <t>Cardenas, Meinhard Bayani/B-4940-2011; Haggerty, Roy/A-5863-2009</t>
  </si>
  <si>
    <t xml:space="preserve">Cardenas, Meinhard Bayani/0000-0001-6270-3105; </t>
  </si>
  <si>
    <t>American Geophysical Union; New Mexico Water Resources Research Institute</t>
  </si>
  <si>
    <t>This research was partially funded by an American Geophysical Union Horton Research Grant and a New Mexico Water Resources Research Institute Student Grant to MBC. We thank five anonymous reviewers for their helpful comments.</t>
  </si>
  <si>
    <t>10.1016/j.advwatres.2008.07.006</t>
  </si>
  <si>
    <t>WOS:000260290800011</t>
  </si>
  <si>
    <t>Lehmann, P; Neuweiler, I; Tolke, J</t>
  </si>
  <si>
    <t>Lehmann, Peter; Neuweiler, Insa; Toelke, Jonas</t>
  </si>
  <si>
    <t>Quantitative links between porous media structures and flow behavior across scales</t>
  </si>
  <si>
    <t>Editorial Material</t>
  </si>
  <si>
    <t>[Lehmann, Peter] ETH, Inst Terr Ecosyst, CH-8092 Zurich, Switzerland; [Neuweiler, Insa] Leibniz Univ Hannover, Mech &amp; Comp Applicat Civil Engn, D-30167 Hannover, Germany; [Toelke, Jonas] Tech Univ Carolo Wilhelmina Braunschweig, Dept Architecture Civil Engn &amp; Environm Sci, Inst Computat Modeling Civil Engn, D-38106 Braunschweig, Germany</t>
  </si>
  <si>
    <t>Lehmann, P (corresponding author), ETH, Inst Terr Ecosyst, CH-8092 Zurich, Switzerland.</t>
  </si>
  <si>
    <t>peter.lehmann@env.ethz.ch; neuweiler@hydromech.uni-hannover.de; toelke@irmb.tu-bs.de</t>
  </si>
  <si>
    <t>Lehmann, Peter/AGK-2787-2022; Toelke, Jonas/A-1531-2009</t>
  </si>
  <si>
    <t>Lehmann, Peter/0000-0001-6315-7441; Neuweiler, Insa/0000-0002-9297-574X</t>
  </si>
  <si>
    <t>10.1016/j.advwatres.2008.08.001</t>
  </si>
  <si>
    <t>WOS:000259690200001</t>
  </si>
  <si>
    <t>Fowler, KR; Reese, JP; Kees, CE; Dennis, JE; Kelley, CT; Miller, CT; Audet, C; Booker, AJ; Couture, G; Darwin, RW; Farthing, MW; Finkel, DE; Gablonsky, JM; Gray, G; Kolda, TG</t>
  </si>
  <si>
    <t>Fowler, K. R.; Reese, J. P.; Kees, C. E.; Dennis, J. E., Jr.; Kelley, C. T.; Miller, C. T.; Audet, C.; Booker, A. J.; Couture, G.; Darwin, R. W.; Farthing, M. W.; Finkel, D. E.; Gablonsky, J. M.; Gray, G.; Kolda, T. G.</t>
  </si>
  <si>
    <t>Comparison of derivative-free optimization methods for groundwater supply and hydraulic capture community problems</t>
  </si>
  <si>
    <t>sampling methods; genetic algorithm; local minima; nondifferentiable objective function</t>
  </si>
  <si>
    <t>PARALLEL PATTERN SEARCH; INTERIOR-POINT METHOD; GENETIC ALGORITHM; DESIGN; MANAGEMENT</t>
  </si>
  <si>
    <t>Management decisions involving groundwater supply and remediation often rely on optimization techniques to determine an effective strategy. We introduce several derivative-free sampling methods for solving constrained optimization problems that have not yet been considered in this field, and we include a genetic algorithm for completeness. Two well-documented community problems are used for illustration purposes: a groundwater supply problem and a hydraulic capture problem. The community problems were found to be challenging applications due to the objective functions being nonsmooth, nonlinear, and having many local minima. Because the results were found to be sensitive to initial iterates for some methods, guidance is provided in selecting initial iterates for these problems that improve the likelihood of achieving significant reductions in the objective function to be minimized. In addition, we suggest some potentially fruitful areas for future research. (C) 2008 Elsevier Ltd. All rights reserved.</t>
  </si>
  <si>
    <t>[Fowler, K. R.] Clarkson Univ, Dept Math &amp; Comp Sci, Potsdam, NY 13699 USA; [Reese, J. P.] Florida State Univ, Sch Computat Sci, Dirac Sci Lab, Tallahassee, FL 32306 USA; [Kees, C. E.; Farthing, M. W.] USA, Engn Res &amp; Dev Stn, ATTN CEERD HF HG, Vicksburg, MS 39180 USA; [Dennis, J. E., Jr.; Booker, A. J.; Gablonsky, J. M.] Boeing Co, Seattle, WA 98124 USA; [Kelley, C. T.; Darwin, R. W.] N Carolina State Univ, Dept Math, Raleigh, NC 27695 USA; [Miller, C. T.] Univ N Carolina, Dept Environm Sci &amp; Engn, Chapel Hill, NC 27599 USA; [Audet, C.; Couture, G.] Ecole Polytech, GERAD, Montreal, PQ H3C 3A7, Canada; [Finkel, D. E.] MIT, Lincoln Lab, Lexington, MA 02420 USA; [Gray, G.; Kolda, T. G.] Sandia Natl Labs, Livermore, CA 94551 USA</t>
  </si>
  <si>
    <t>Fowler, KR (corresponding author), Clarkson Univ, Dept Math &amp; Comp Sci, Potsdam, NY 13699 USA.</t>
  </si>
  <si>
    <t>kfowler@clarkson.edu; jreese@scs.fsu.edu; christopher.e.kees@erdc.usace.army.mil; dennis@rice.edu; tim_kelley@ncsu.edu; casey_miller@unc.edu; charlesa@gerad.ca; andrewj.booker@boeing.com; gilles.couture@gerad.ca; rwdarwin@unity.ncsu.edu; farthing@erdc.usace.army.mil; dfinkel@ll.mit.edu; joerg.m.gablonsky@boeing.com; gagray@sandia.gov; tgkolda@sandia.gov</t>
  </si>
  <si>
    <t>Kolda, Tamara/B-1628-2009; Miller, Cass T./I-6613-2012; Kees, Christopher/ABH-3764-2020; Kelley, C. T./V-9822-2019; Audet, Charles/A-7278-2010; Kees, Chris/AAX-4854-2021; Dennis, John E/A-6910-2008; Kolda, Tamara/K-8546-2019</t>
  </si>
  <si>
    <t>Kolda, Tamara/0000-0003-4176-2493; Miller, Cass T./0000-0001-6082-9273; Kelley, C. T./0000-0003-2791-0648; Audet, Charles/0000-0002-3043-5393; Kees, Chris/0000-0002-7042-6221; Kolda, Tamara/0000-0003-4176-2493</t>
  </si>
  <si>
    <t>10.1016/j.advwatres.2008.01.010</t>
  </si>
  <si>
    <t>WOS:000255995600002</t>
  </si>
  <si>
    <t>Kollat, JB; Reed, PM; Kasprzyk, JR</t>
  </si>
  <si>
    <t>Kollat, J. B.; Reed, P. M.; Kasprzyk, J. R.</t>
  </si>
  <si>
    <t>A new epsilon-dominance hierarchical Bayesian optimization algorithm for large multiobjective monitoring network design problems</t>
  </si>
  <si>
    <t>long-term groundwater monitoring; evolutionary algorithms; multiobjective optimization; Bayesian networks; probabilistic models</t>
  </si>
  <si>
    <t>SUBSURFACE SOLUTE TRANSPORT; GENETIC ALGORITHM; SAMPLING DESIGN; EVOLUTIONARY ALGORITHMS; STOCHASTIC-ANALYSIS; GROUNDWATER; PERFORMANCE; MODEL; CONVERGENCE; EFFICIENT</t>
  </si>
  <si>
    <t>This study focuses on the development of a next generation multiobjective evolutionary algorithm (MOEA) that can learn and exploit complex interdependencies and/or correlations between decision variables in monitoring design applications to provide more robust performance for large problems (defined in terms of both the number of objectives and decision variables). The proposed MOEA is termed the epsilon-dominance hierarchical Bayesian optimization algorithm (epsilon-hBOA), which is representative of a new class of probabilistic model building evolutionary algorithms. The epsilon-hBOA has been tested relative to a top-performing traditional MOEA, the epsilon-dominance nondominated sorted genetic algorithm II (epsilon-NSGAII) for solving a four-objective LTM design problem. A comprehensive performance assessment of the epsilon-NSGAII and various configurations of the epsilon-hBOA have been performed for both a 25 well LTM design test case (representing a relatively small problem with over 33 million possible designs), and a 58 point LTM design test case (with over 2.88 x 10(17) possible designs). The results from this comparison indicate that the model building capability of the epsilon-hBOA greatly enhances its performance relative to the epsilon-NSGAII, especially for large monitoring design problems. This work also indicates that decision variable interdependencies appear to have a significant impact on the overall mathematical difficulty of the monitoring network design problem. (C) 2008 Elsevier Ltd. All rights reserved.</t>
  </si>
  <si>
    <t>[Kollat, J. B.; Reed, P. M.; Kasprzyk, J. R.] Penn State Univ, Dept Civil &amp; Environm Engn, University Pk, PA 16802 USA</t>
  </si>
  <si>
    <t>Reed, PM (corresponding author), Penn State Univ, Dept Civil &amp; Environm Engn, 212 Sackett Bldg, University Pk, PA 16802 USA.</t>
  </si>
  <si>
    <t>juk124@psu.edu; preed@engr.psu.edu; jrk301@psu.edu</t>
  </si>
  <si>
    <t>Reed, Patrick M/E-4435-2014; Kasprzyk, Joseph/A-7764-2012</t>
  </si>
  <si>
    <t>Reed, Patrick M/0000-0002-7963-6102; Kasprzyk, Joseph/0000-0002-6344-6478</t>
  </si>
  <si>
    <t>10.1016/j.advwatres.2008.01.017</t>
  </si>
  <si>
    <t>WOS:000255995600008</t>
  </si>
  <si>
    <t>Ackerer, P; Younes, A</t>
  </si>
  <si>
    <t>Ackerer, Philippe; Younes, Anis</t>
  </si>
  <si>
    <t>Efficient approximations for the simulation of density driven flow in porous media</t>
  </si>
  <si>
    <t>density driven flow; numerical simulation; mixed finite elements; discontinuous finite elements; MPFA; direct solver</t>
  </si>
  <si>
    <t>COUPLED GROUNDWATER-FLOW; FINITE-ELEMENT-METHOD; DISCONTINUOUS GALERKIN METHODS; SOLUTE TRANSPORT; NUMERICAL EXPERIMENTS; SALTWATER INTRUSION; SEAWATER INTRUSION; FLUID DENSITY; MODEL; CONVERGENCE</t>
  </si>
  <si>
    <t>Due to the non-linear coupling between flow and transport equations the simulation of real density driven flow problems requires a lot of computational time and/or heavy equipments. We suggest some approximations and numerical recipes to reduce the CPU costs for these strongly non-linear coupled equations without loss in accuracy. A re-formulation of the mathematical models leads to a fluid flow system matrix, where varying coefficients are only the time step length and the viscosity. Therefore, if the viscosity and the time step length do not change, the use of sparse direct solvers allows an important reduction of the CPU time. We also develop an original numerical model based on a new Jumped formulation of the mixed finite element method for the fluid flow problem and a combination of Discontinuous Galerkin finite elements for advection and a Multipoint Flux Approximation method for dispersion. The re-formulation and numerical methods are tested by simulating a standard benchmark (Elder test case) and a laboratory scale experiment with high viscosity contrast. The results show a good accuracy of the model and an important reduction of the computational cost: six times faster for the standard Elder problem and five times faster for the simulation of the laboratory experiment compared to standard approaches. (c) 2007 Elsevier Ltd. All rights reserved.</t>
  </si>
  <si>
    <t>[Ackerer, Philippe; Younes, Anis] Inst Mech Fluid &amp; Solides, UMR 7507, Strasbourg, France</t>
  </si>
  <si>
    <t>Ackerer, P (corresponding author), Inst Mech Fluid &amp; Solides, UMR 7507, Strasbourg, France.</t>
  </si>
  <si>
    <t>ackerer@imfs.u-strasbg.fr</t>
  </si>
  <si>
    <t>younes, Anis/0000-0002-6004-7033; Ackerer, Philippe/0000-0002-9111-6118</t>
  </si>
  <si>
    <t>10.1016/j.advwatres.2007.06.001</t>
  </si>
  <si>
    <t>WOS:000253019900002</t>
  </si>
  <si>
    <t>Kerrou, J; Renard, P; Franssen, HJH; Lunati, I</t>
  </si>
  <si>
    <t>Kerrou, Jaouher; Renard, Philippe; Franssen, Harrie-Jan Hendricks; Lunati, Ivan</t>
  </si>
  <si>
    <t>Issues in characterizing heterogeneity and connectivity in non-multiGaussian media</t>
  </si>
  <si>
    <t>aquifer characterization; inverse; kriging; stochastic simulations; uncertainty; well-capture zones; connectivity; multiple-point statistics</t>
  </si>
  <si>
    <t>PIEZOMETRIC HEAD DATA; GROUNDWATER-FLOW; CONDITIONAL SIMULATION; INVERSE PROBLEM; MASS-TRANSPORT; TRANSMISSIVITY; HYDROGEOLOGY; FIELDS; INFORMATION; MODELS</t>
  </si>
  <si>
    <t>The performances of kriging, stochastic simulations and sequential self-calibration inversion are assessed when characterizing a non-multiGaussian synthetic 2D braided channel aquifer. The comparison is based on a series of criteria such as the reproduction of the original reference transmissivity or head fields, but also in terms of accuracy of flow and transport (capture zone) forecasts when the flow conditions are modified. We observe that the errors remain large even for a dense data network. In addition some unexpected behaviours are observed when large transmissivity datasets are used. In particular, we observe an increase of the bias with the number of transmissivity data and an increasing uncertainty with the number of head data. This is interpreted as a consequence of the use of an inadequate multiGaussian stochastic model that is not able to reproduce the connectivity of the original field. (c) 2007 Elsevier Ltd. All rights reserved.</t>
  </si>
  <si>
    <t>[Kerrou, Jaouher; Renard, Philippe] Univ Neuchatel, Ctr Hydrogeol, CH-2009 Neuchatel, Switzerland; [Franssen, Harrie-Jan Hendricks] ETH, Inst Environm Engn, CH-8093 Zurich, Switzerland; [Lunati, Ivan] Ecole Polytech Fed Lausanne, Lab Soil &amp; Environm Phys, CH-1015 Lausanne, Switzerland</t>
  </si>
  <si>
    <t>Kerrou, J (corresponding author), Univ Neuchatel, Ctr Hydrogeol, Rue Emile Argand 11, CH-2009 Neuchatel, Switzerland.</t>
  </si>
  <si>
    <t>jaouher.kerrou@unine.ch; philippe.re-nard@unine.ch; hendricks@ifu.baug.ethz.ch; ivan.lunati@epfl.ch</t>
  </si>
  <si>
    <t>Franssen, Harrie-Jan Hendricks/B-1781-2008; Renard, Philippe/ABB-5404-2021; Hendricks-Franssen, Harrie-Jan/AAD-9603-2022</t>
  </si>
  <si>
    <t>Renard, Philippe/0000-0003-4504-435X; Hendricks-Franssen, Harrie-Jan/0000-0002-0004-8114</t>
  </si>
  <si>
    <t>10.1016/j.advwatres.2007.07.002</t>
  </si>
  <si>
    <t>Green Submitted</t>
  </si>
  <si>
    <t>WOS:000253019900012</t>
  </si>
  <si>
    <t>Norbiato, D; Borga, M</t>
  </si>
  <si>
    <t>Norbiato, Daniele; Borga, Marco</t>
  </si>
  <si>
    <t>Analysis of hysteretic behaviour of a hillslope-storage kinematic wave model for subsurface flow</t>
  </si>
  <si>
    <t>CATCHMENT SCALE; STORMFLOW; EQUATION; AREA</t>
  </si>
  <si>
    <t>The objective of this work is to analyse the storage-flux hysteretic behaviour of a simplified model for subsurface flow processes. The subsurface flow dynamics is analysed by means of a model based on the kinematic wave assumptions and by using a width weighting/depth averaging scheme which allows to map the three-dimensional soil mantle into a one-dimensional profile. Continuity and a kinematic form of Darcy's law lead to a hillslope-storage kinematic wave equation for subsurface flow, solvable with the method of characteristics. Adopting a second order polynomial function to describe the bedrock slope and an exponential function to describe the variation of the width of the hillslope with hillslope distance, we derive general solutions to the hill slope-storage kinematic wave equations, applicable to a wide range of hillslopes. These solutions provide a physical basis for deriving two geometric parameters alpha and psi which define the hydrological similarity between hillslopes with respect to their characteristic response and hysteresis. The hysteresis eta, quantified by the area of the hysteretic dimensionless loop, has been therefore computed for a range of values of parameters alpha and psi. Slopes exhibit generally clockwise hysteretic loop in the flux-storage plot, with higher groundwater mean volume for given discharge on rising limb than at same discharge on falling limb. It has been found that hysteresis increases with decreasing alpha and psi, i.e. with increasing convergence (for the shape) and concavity (for the profile), and vice versa. For relatively large values of alpha and psi the hysteresis may take a complex pattern, with combination of clockwise to anticlockwise loop cycles. Application of the theory to three hillslopes in the Eastern Italian Alps provides an opportunity to examine how natural topographies are represented by the two hillslope hydrological similarity parameters. (c) 2007 Elsevier Ltd. All rights reserved.</t>
  </si>
  <si>
    <t>[Norbiato, Daniele; Borga, Marco] Univ Padua, Dept Land &amp; Agroforest Environm, I-35020 Legnaro, PD, Italy</t>
  </si>
  <si>
    <t>Norbiato, D (corresponding author), Univ Padua, Dept Land &amp; Agroforest Environm, Viale Univ 16, I-35020 Legnaro, PD, Italy.</t>
  </si>
  <si>
    <t>daniele.norbiato@unipd.it</t>
  </si>
  <si>
    <t>Borga, Marco/C-6697-2014</t>
  </si>
  <si>
    <t>Borga, Marco/0000-0003-3435-2779</t>
  </si>
  <si>
    <t>10.1016/j.advwatres.2007.07.001</t>
  </si>
  <si>
    <t>WOS:000253019900010</t>
  </si>
  <si>
    <t>Wen, Z; Huang, GH; Zhan, HB</t>
  </si>
  <si>
    <t>Wen, Zhang; Huang, Guanhua; Zhan, Hongbin</t>
  </si>
  <si>
    <t>An analytical solution for non-Darcian flow in a confined aquifer using the power law function</t>
  </si>
  <si>
    <t>non-Darcian flow; power law; laplace transform; linearization method</t>
  </si>
  <si>
    <t>LARGE-DIAMETER WELLS; POROUS-MEDIA; NUMERICAL INVERSION; LAPLACE TRANSFORMS; GROUNDWATER-FLOW; HORIZONTAL WELL; SINGLE-PHASE; PERMEABILITY; HYDRAULICS; SIMULATION</t>
  </si>
  <si>
    <t>We have developed a new method to analyze the power law based non-Darcian flow toward a well in a confined aquifer with and without wellbore storage. This method is based on a combination of the linearization approximation of the non-Darcian flow equation and the Laplace transform. Analytical solutions of steady-state and late time drawdowns are obtained. Semi-analytical solutions of the drawdowns at any distance and time are computed by using the Stehfest numerical inverse Laplace transform. The results of this study agree perfectly with previous Theis solution for an infinitesimal well and with the Papadopulos and Cooper's solution for a finite-diameter well under the special case of Darcian flow. The Boltzmann transform, which is commonly employed for solving non-Darcian flow problems before, is problematic for studying radial non-Darcian flow. Comparison of drawdowns obtained by our proposed method and the Boltzmann transform method suggests that the Boltzmann transform method differs from the linearization method at early and moderate times, and it yields similar results as the linearization method at late times. If the power index n and the quasi hydraulic conductivity k get larger, drawdowns at late times will become less, regardless of the wellbore storage. When n is larger, flow approaches steady state earlier. The drawdown at steady state is approximately proportional to r(1-n), where r is the radial distance from the pumping well. The late time drawdown is a superposition of the steady-state solution and a negative time-dependent term that is proportional to t((1-n)/(3-n)), where t is the time. (c) 2007 Elsevier Ltd. All rights reserved.</t>
  </si>
  <si>
    <t>[Wen, Zhang; Huang, Guanhua] China Agr Univ, Dept Irrigat &amp; Drainage, Coll Water Conservancy &amp; Civil Engn, Beijing 100083, Peoples R China; [Wen, Zhang; Huang, Guanhua] China Agr Univ, Chinese Israeli Int Ctr Res Agr, Beijing 100083, Peoples R China; [Zhan, Hongbin] Texas A&amp;M Univ, Dept Geol &amp; Geophys, College Stn, TX 77843 USA</t>
  </si>
  <si>
    <t>Huang, GH (corresponding author), China Agr Univ, Dept Irrigat &amp; Drainage, Coll Water Conservancy &amp; Civil Engn, Beijing 100083, Peoples R China.</t>
  </si>
  <si>
    <t>ghuang@cau.edu.cn</t>
  </si>
  <si>
    <t>Zhan, Hongbin/B-3464-2008</t>
  </si>
  <si>
    <t>Zhan, Hongbin/0000-0003-2060-4904</t>
  </si>
  <si>
    <t>10.1016/j.advwatres.2007.06.002</t>
  </si>
  <si>
    <t>WOS:000253019900004</t>
  </si>
  <si>
    <t>Kaestner, A; Lehmann, E; Stampanoni, M</t>
  </si>
  <si>
    <t>Kaestner, A.; Lehmann, E.; Stampanoni, M.</t>
  </si>
  <si>
    <t>Imaging and image processing in porous media research</t>
  </si>
  <si>
    <t>image enhancement; PDE filters; image segmentation; computed tomography; synchrotron light; thermal neutrons; porous media; soil; water movement</t>
  </si>
  <si>
    <t>RAY COMPUTED-TOMOGRAPHY; NEUTRON-RADIOGRAPHY; SCALE-SPACE; QUANTITATIVE-ANALYSIS; RING ARTIFACTS; EDGE-DETECTION; SEGMENTATION; FLOW; SOIL; MICROTOMOGRAPHY</t>
  </si>
  <si>
    <t>Three-dimensional imaging and image processing has become an important part for investigations of fluid distribution and flow in porous media. We describe two methods of computed tomography with different characteristics, namely X-ray- and neutron-based. We give an overview of image processing sequences and their methods. We investigated image enhancement with a focus on filters using partial differential equations, classification and structure identification that we used to prepare our images for quantitative evaluations. These methods are demonstrated on a partially saturated sand sample. Finally, we show an application with soil aggregates where investigations using synchrotron X-rays and thermal neutrons have led to new insights and refined fluid distribution and flow models. (C) 2008 Elsevier Ltd. All rights reserved.</t>
  </si>
  <si>
    <t>[Kaestner, A.] Inst Terr Ecosyst, CH-8092 Zurich, Switzerland; [Lehmann, E.] Paul Scherrer Inst, Spallat Neutron Source SINQ, CH-5232 Villigen, Switzerland; [Stampanoni, M.] Paul Scherrer Inst, Swiss Light Source, CH-5232 Villigen, Switzerland</t>
  </si>
  <si>
    <t>Kaestner, A (corresponding author), Varian Med Syst Imaging Lab GmbH, CH-5405 Baden, Switzerland.</t>
  </si>
  <si>
    <t>anders@kaestner.se</t>
  </si>
  <si>
    <t>Kaestner, Anders P/A-4440-2014; Lehmann, Eberhard H./K-2316-2014; Stampanoni, Marco/J-4099-2013; Stampanoni, Marco/AAZ-3033-2021</t>
  </si>
  <si>
    <t>Kaestner, Anders P/0000-0003-4054-4726; Lehmann, Eberhard H./0000-0001-9145-9009; Stampanoni, Marco/0000-0001-7486-6681; Stampanoni, Marco/0000-0001-7486-6681</t>
  </si>
  <si>
    <t>10.1016/j.advwatres.2008.01.022</t>
  </si>
  <si>
    <t>WOS:000259690200005</t>
  </si>
  <si>
    <t>Rossi, M; Ippisch, O; Fluhler, H</t>
  </si>
  <si>
    <t>Rossi, M.; Ippisch, O.; Fluhler, H.</t>
  </si>
  <si>
    <t>Solute dilution under imbibition and drainage conditions in a heterogeneous structure: Modeling of a sand tank experiment</t>
  </si>
  <si>
    <t>heterogeneity; solute transport; dilution; modeling</t>
  </si>
  <si>
    <t>STEADY-STATE FLOW; UNSATURATED POROUS-MEDIA; MILLER-SIMILAR MEDIUM; HYDRAULIC CONDUCTIVITY; CONCENTRATION FLUCTUATIONS; NONREACTIVE TRACERS; TRANSPORT; SOIL; DISPERSION; WATER</t>
  </si>
  <si>
    <t>This study aims at modeling the transport of a conservative tracer in two dimensions, as experimentally observed in a strongly heterogeneous medium under conditions of variable water saturation during drainage and imbibition. Solute transport experiments were conducted in a sand tank containing an artificial packing of three quartz sands of different particle sizes. The packing was characterized by the presence of numerous homogeneous layers (0.5 x 5 x 5 cm) inclined at 45 degrees and randomly distributed in a tank. Six different stationary flow conditions were sequentially established during imbibition and drainage. When a stationary flow regime was reached, several solute pulses were applied at different positions at the upper surface of the sand structure. The transport regime was studied by monitoring the tracer plumes injected as point-like pulses at the surface, as they travelled through the sand bedding. A textural map was generated from a digital image of the sand bedding. The Richards equation was solved with the experimental boundary conditions assuming homogeneity of the individual sand layers. The hydraulic properties of the three quartz sands were deduced from multistep-outflow column experiments [Ursino N, Gimmi T. Combined effect of heterogeneity, anisotropy and saturation on steady state flow and transport: structure recognition and numerical simulation. Water Resour Res 2004;40. doi:10.1029/2003WR002180]. The convection-dispersion equation was solved on the resulting flow fields for solute pulses of given solute mass applied onto the top boundary at the same positions as in the experiment. The simulated and observed solute concentration distributions were then compared. In agreement with the experimental observations, the simulations reproduced the existence of preferential pathways in those stationary flow fields at low saturation degrees. The values of the vertical and horizontal macroscopic dispersivities obtained from the simulations are smaller than experimentally observed, especially at low flow rates. The simulated solute concentration distributions show a realistic degree of solute dilution quantified as reactor ratio. (C) 2008 Elsevier Ltd. All rights reserved.</t>
  </si>
  <si>
    <t>[Rossi, M.; Fluhler, H.] ETH, Inst Terr Ecosyst Soil Phys, Zurich, Switzerland; [Ippisch, O.] Heidelberg Univ, Interdisciplinary Ctr Sci Comp, Heidelberg, Germany</t>
  </si>
  <si>
    <t>Rossi, M (corresponding author), ETH, Inst Terr Ecosyst Soil Phys, Zurich, Switzerland.</t>
  </si>
  <si>
    <t>michela.rossi@env.ethz.ch</t>
  </si>
  <si>
    <t>10.1016/j.advwatres.2008.04.003</t>
  </si>
  <si>
    <t>WOS:000259690200010</t>
  </si>
  <si>
    <t>Chao, XB; Jia, YF; Shields, D; Wang, SSY; Cooper, CM</t>
  </si>
  <si>
    <t>Chao, Xiaobo; Jia, Yafei; Shields, Douglas, Jr.; Wang, Sam S. Y.; Cooper, Charles M.</t>
  </si>
  <si>
    <t>Three-dimensional numerical modeling of cohesive sediment transport and wind wave impact in a shallow oxbow lake</t>
  </si>
  <si>
    <t>3D numerical model; cohesive sediment; wind-driven current; wind-induced wave; oxbow lake</t>
  </si>
  <si>
    <t>ESTUARINE CIRCULATION; RIVER ESTUARY; RESUSPENSION; SIMULATION; WATER; OKEECHOBEE; FLOWS; HYDRODYNAMICS; RESERVOIR; DYNAMICS</t>
  </si>
  <si>
    <t>It was observed that in some closed inland lakes sediment transport was dominated by wind-induced currents, and the sediment resuspension was primarily driven by wind-induced waves. This paper presents the development and application of a three-dimensional numerical model for simulating cohesive sediment transport in water bodies where wind-induced currents and waves are important. In the model, the bottom shear stresses induced by currents and waves were calculated, and the processes of resuspension (erosion), deposition, settling, etc. were considered. This model was first verified by a simple test case consisting of the movement of a non-conservative tracer in a prismatic channel with uniform flow, and the model output agreed well with the analytical solution. Then it was applied to Deep Hollow Lake, a small oxbow lake in Mississippi. Simulated sediment concentrations were compared with available field observations, with generally good agreement. The transport and resuspension processes of cohesive sediment due to wind-induced current and wave in Deep Hollow Lake were also discussed. (C) 2008 Elsevier Ltd. All rights reserved.</t>
  </si>
  <si>
    <t>[Chao, Xiaobo; Jia, Yafei; Wang, Sam S. Y.] Univ Mississippi, Natl Ctr Computat Hydrosci &amp; Engn, University, MS 38677 USA; [Shields, Douglas, Jr.; Cooper, Charles M.] USDA ARS, Natl Sedimentat Lab, Oxford, MS 38655 USA</t>
  </si>
  <si>
    <t>Chao, XB (corresponding author), Univ Mississippi, Natl Ctr Computat Hydrosci &amp; Engn, Carrier Hall 102, University, MS 38677 USA.</t>
  </si>
  <si>
    <t>chao@ncche.olemiss.edu</t>
  </si>
  <si>
    <t>10.1016/j.advwatres.2008.04.005</t>
  </si>
  <si>
    <t>WOS:000257528400007</t>
  </si>
  <si>
    <t>Daly, E; Oishi, AC; Porporato, A; Katul, GG</t>
  </si>
  <si>
    <t>Daly, Edoardo; Oishi, A. Christopher; Porporato, Amilcare; Katul, Gabriel G.</t>
  </si>
  <si>
    <t>A stochastic model for daily subsurface CO2 concentration and related soil respiration</t>
  </si>
  <si>
    <t>soil CO2; CO2 pulses; soil respiration; rainfall</t>
  </si>
  <si>
    <t>CARBON-DIOXIDE; TEMPERATE FOREST; WATER-BALANCE; RAINFALL VARIABILITY; MICROBIAL BIOMASS; ORGANIC-MATTER; CLIMATE-CHANGE; ECOSYSTEM; MOISTURE; PULSES</t>
  </si>
  <si>
    <t>Near-surface soil CO2 gas-phase concentration (C) and concomitant incident rainfall (Pi) and through-fall (P-t) depths were collected at different locations in a temperate pine forest every 30 min during the 2005 and 2006 growing seasons (and then averaged to the daily timescale). At the daily scale, C temporal variations were well described by a sequence of monotonically decreasing functions interrupted by large positive jumps induced by rainfall events. A stochastic model was developed to link rainfall statistics responsible for these jumps to near-surface C dynamics. The model accounted for the effect of daily rainfall variability, both in terms of timing and amount of water, and permitted an analytical derivation of the C probability density function (pdf) using the parameters of the rainfall pdf. Given the observed positive correlation between daily C and soil CO2 fluxes to the atmosphere (F-s), the effects of various rainfall regimes on the statistics of F-s can be deduced from the behavior of C under different climatic conditions. The predictions from this analytical model are consistent with flux measurements reported in manipulative experiments that varied rainfall amount and frequency. (C) 2008 Elsevier Ltd. All rights reserved.</t>
  </si>
  <si>
    <t>[Daly, Edoardo] Monash Univ, Dept Civil Engn, Clayton, Vic 3800, Australia; [Daly, Edoardo; Porporato, Amilcare; Katul, Gabriel G.] Duke Univ, Dept Civil &amp; Environm Engn, Durham, NC 27706 USA; [Daly, Edoardo; Oishi, A. Christopher; Porporato, Amilcare; Katul, Gabriel G.] Duke Univ, Nicholas Sch Environm &amp; Earth Sci, Durham, NC USA</t>
  </si>
  <si>
    <t>Daly, E (corresponding author), Monash Univ, Dept Civil Engn, Bldg 60,Clayton Campus, Clayton, Vic 3800, Australia.</t>
  </si>
  <si>
    <t>Edoardo.Daly@eng.monash.edu.au; acoishi@duke.edu; amilcare@duke.edu; gaby@duke.edu</t>
  </si>
  <si>
    <t>Katul, Gabriel G/A-7210-2008</t>
  </si>
  <si>
    <t>Katul, Gabriel G/0000-0001-9768-3693; Oishi, Andrew/0000-0001-5064-4080; Daly, Edoardo/0000-0002-2938-8374</t>
  </si>
  <si>
    <t>10.1016/j.advwatres.2008.04.001</t>
  </si>
  <si>
    <t>WOS:000257528400005</t>
  </si>
  <si>
    <t>Valiani, A; Caleffi, V</t>
  </si>
  <si>
    <t>Valiani, A.; Caleffi, V.</t>
  </si>
  <si>
    <t>Depth-energy and depth-force relationships in open channel flows: Analytical findings</t>
  </si>
  <si>
    <t>open channel flows; total force; specific energy; analytical results</t>
  </si>
  <si>
    <t>SHALLOW-WATER EQUATIONS; EXACT CONSERVATION PROPERTY; SOURCE TERMS; WENO SCHEMES; ORDER</t>
  </si>
  <si>
    <t>In the present work the depth-specific energy relationship and the depth-total force relationship in open channel flows of wide rectangular cross-section are analytically inverted. The nondimensional expressions of the specific energy and of the total force, as functions of the nondimensional water depth, are considered. The inversion of such functions consists of finding the roots of third degree algebraic equations; simple analytical solutions are obtained. More specifically, for a given specific discharge and for each meaningful value of the specific energy, a subcritical and a supercritical depth are found analytically. Similarly, for a given specific discharge and for each meaningful value of the total force, a subcritical and a supercritical depth are found analytically. For both functions, it is also shown that the third root corresponds to a negative depth, which can be discarded on the basis of physics. Examples from classical open channel hydraulics and a numerical application show the consistency of these analytical solutions. (c) 2007 Elsevier Ltd. All rights reserved.</t>
  </si>
  <si>
    <t>[Valiani, A.; Caleffi, V.] Univ Ferrara, Dipartimento Ingn, I-44100 Ferrara, Italy</t>
  </si>
  <si>
    <t>Valiani, A (corresponding author), Univ Ferrara, Dipartimento Ingn, Via G Saragat, I-44100 Ferrara, Italy.</t>
  </si>
  <si>
    <t>alessandro.valiani@unife.it; valerio.caleffi@unife.it</t>
  </si>
  <si>
    <t>Caleffi, Valerio/K-4668-2012</t>
  </si>
  <si>
    <t>Caleffi, Valerio/0000-0001-7066-4804; Valiani, Alessandro/0000-0002-3074-7020</t>
  </si>
  <si>
    <t>10.1016/j.advwatres.2007.09.007</t>
  </si>
  <si>
    <t>WOS:000254397700003</t>
  </si>
  <si>
    <t>Ni, CF; Yeh, TCJ</t>
  </si>
  <si>
    <t>Ni, Chuen-Fa; Yeh, Tian-Chyi Jim</t>
  </si>
  <si>
    <t>Stochastic inversion of pneumatic cross-hole tests and barometric pressure fluctuations in heterogeneous unsaturated formations</t>
  </si>
  <si>
    <t>Unsaturated formation; Pneumatic inverse model; Cross-hole pneumatic test; Sequential successive linear estimator; Spatial variation</t>
  </si>
  <si>
    <t>3-DIMENSIONAL NUMERICAL INVERSION; FRACTURED TUFF; INJECTION TESTS; VADOSE-ZONE; CURVE INTERPRETATION; WATER PERMEABILITY; UNDISTURBED SOILS; GROUNDWATER-FLOW; POROUS ROCK; AIR</t>
  </si>
  <si>
    <t>The distributions of permeability and porosity are key factors that control airflow and gas phase transport in unsaturated formations. To understand the behavior of flow and transport in such formations, characterization procedure is a typical approach that has been widely applied to laboratories and fields. As is recognized by most investigations, this approach relies on accurate measurements, and more importantly, an adequate tool to interpret those measurements from experiments. This study presents a pneumatic inverse model that is capable to estimate the distributions of permeability (k) and porosity (phi) with high resolution in heterogeneous unsaturated formations. Based on the concept of sequential successive linear estimator (SSLE), the developed model accounts for compressibility and density of air and estimates the geologic parameters using air pressure measurements from sequential cross-hole pneumatic pumping or injection tests. Four synthetic examples, including a one-dimensional well-posed, a horizontally two-dimensional, and two three-dimensional problems, are used to evaluate the developed model in estimating the distributions of permeability and porosity in unsaturated formations. Results of the numerical experiments are promising. The developed pneumatic inverse model can reconstruct the property (i.e., permeability and porosity) fields if the well-defined conditions are met. With a relatively small number of available measurements, the proposed model can accurately capture the patterns and the magnitudes of estimated properties for unsaturated formations. Results of two complex three-dimensional examples show that the proposed model can map the fracture connectivity using a small number of subsurface pressure measurements and estimate k and phi in shallow soil layers using spatial variations of barometric pressure. (c) 2008 Elsevier Ltd. All rights reserved.</t>
  </si>
  <si>
    <t>[Ni, Chuen-Fa] Natl Cent Univ, Grad Inst Appl Geol, Chungli 32001, Taoyuan, Taiwan; [Yeh, Tian-Chyi Jim] Univ Arizona, Dept Hydrol &amp; Water Resources, Tucson, AZ 85721 USA; [Yeh, Tian-Chyi Jim] Natl Cheng Kung Univ, Dept Resources Engn, Tainan 70101, Taiwan</t>
  </si>
  <si>
    <t>Ni, CF (corresponding author), Natl Cent Univ, Grad Inst Appl Geol, 300 Jhongda Rd, Chungli 32001, Taoyuan, Taiwan.</t>
  </si>
  <si>
    <t>nichuenfa@geo.ncu.edu.tw</t>
  </si>
  <si>
    <t>Ni, Chuen-Fa/ABB-5258-2020</t>
  </si>
  <si>
    <t>Ni, Chuen-Fa/0000-0002-2742-3308</t>
  </si>
  <si>
    <t>National Science Council of the Republic of China [NSC 96-2116-M008-008]; National Cheng-Kung University; Strategic Environmental Research and Development Program (SERDP); National Science Foundation (NSF) [EAR0229713, EAR-0229717, IIS-0431069, IIS-0431079, EAR-0450336, EAR-0450388]</t>
  </si>
  <si>
    <t>National Science Council of the Republic of China(Ministry of Science and Technology, Taiwan); National Cheng-Kung University; Strategic Environmental Research and Development Program (SERDP); National Science Foundation (NSF)(National Science Foundation (NSF)National Research Foundation of Korea)</t>
  </si>
  <si>
    <t>This research was supported in part by the National Science Council of the Republic of China under contract NSC 96-2116-M008-008. The second author would like to acknowledge supports from National Cheng-Kung University during his visit in 2006, 2007 and 2008. Support from the Strategic Environmental Research and Development Program (SERDP) as well as funding from the National Science Foundation (NSF) through grants EAR0229713, EAR-0229717, IIS-0431069, IIS-0431079, EAR-0450336, and EAR-0450388 are acknowledged. We thank three anonymous reviewers for their valuable comments.</t>
  </si>
  <si>
    <t>10.1016/j.advwatres.2008.08.007</t>
  </si>
  <si>
    <t>WOS:000262026800015</t>
  </si>
  <si>
    <t>Non-Darcian flow to a well in an aquifer-aquitard system</t>
  </si>
  <si>
    <t>Non-Darcian flow; Power law; Finite difference method; Laplace transform; Linearization method</t>
  </si>
  <si>
    <t>NONLINEAR RADIAL FLOW; NUMERICAL INVERSION; GROUNDWATER-FLOW; APPROXIMATE SOLUTIONS; CONFINED AQUIFERS; LEAKY; PERMEABILITY; SIMULATION; DRAINAGE; CURVES</t>
  </si>
  <si>
    <t>In this study, we use a linearization procedure and a finite difference method to solve non-Darcian flow to a well in an aquifer-aquitard system. The leakage effect is considered. Flow in the aquifer is assumed to be non-Darcian and horizontal, whereas flow in the aquitard is assumed to be Darcian and vertical. The Izbash equation [Izbash SV. O filtracii V Kropnozernstom Materiale. USSR: Leningrad; 1931 [in Russian]] is employed to describe the non-Darcian flow. The wellbore storage is also considered in this study. An approximate semi-analytical solution has been obtained by the linearization procedure, and a numerical solution has been obtained by using a finite difference method. The previous solutions for Darcian flow case and non-Darcian flow case without leakage can be described as special cases of the new solutions. The error caused by the linearization procedure has also been analyzed. The relative error caused by the linearization procedure is nearly 100% at early times, and decreases to zero at late times. We have also compared the results in this study with Wen et al. [Wen Z, Huang G. Zhan H. A numerical solution for non-Darcian flow to a well in a confined aquifer using the power law function. J Hydrol, 2008d [in revision]] in which the leakage effect is not considered, and Hantush and Jacob [Hantush MS, Jacob CE. Non-steady radial flow in an infinite leaky aquifer. Trans Am Geophys Union 1955;36(1):95-100] who investigated a similar problem in Darcian flow case. The comparison of this study and Wen et al. (2008d) indicates the dimensionless drawdown in the aquifer with leakage is less than that without leakage, and the leakage has little effect at early times. The comparison between the results of this study and that of Hantush and Jacob (1955) indicates that the dimensionless drawdown in the aquifer for non-Darcian flow is larger at early times and smaller at late times, than their counterparts for Darcian flow. A larger dimensionless non-Darcian conductivity k(D) results in a smaller dimensionless drawdown in the aquifer at late times, and leads to a larger dimensionless drawdown in the aquifer at early times. A smaller dimensionless leakage parameter BD results in a smaller drawdown at late times, and the leakage does not affect the early-time drawdown. The analysis of the dimensionless drawdown inside the well has also been included in this study when the wellbore storage is considered. C 2008 Elsevier Ltd. All rights reserved.</t>
  </si>
  <si>
    <t>[Wen, Zhang; Huang, Guanhua] China Agr Univ, Chinese Israeli Int Ctr Res &amp; Training Agr, Beijing 100083, Peoples R China; [Wen, Zhang; Huang, Guanhua] China Agr Univ, Coll Water Conservancy &amp; Civil Engn, Dept Irrigat &amp; Drainage, Beijing 100083, Peoples R China; [Zhan, Hongbin] Texas A&amp;M Univ, Dept Geol &amp; Geophys, College Stn, TX 77843 USA</t>
  </si>
  <si>
    <t>Huang, GH (corresponding author), China Agr Univ, Chinese Israeli Int Ctr Res &amp; Training Agr, Beijing 100083, Peoples R China.</t>
  </si>
  <si>
    <t>wenzhangcau@gmail.com; ghuang@cau.edu.cn; zhan@geo.tamu.edu</t>
  </si>
  <si>
    <t>10.1016/j.advwatres.2008.09.002</t>
  </si>
  <si>
    <t>WOS:000262026800019</t>
  </si>
  <si>
    <t>Hsu, NS; Cheng, WC; Cheng, WM; Wei, CC; Yeh, WWG</t>
  </si>
  <si>
    <t>Hsu, Nien-Sheng; Cheng, Wei-Chen; Cheng, Wen-Ming; Wei, Chih-Chiang; Yeh, William W. -G.</t>
  </si>
  <si>
    <t>Optimization and capacity expansion of a water distribution system</t>
  </si>
  <si>
    <t>capacity expansion; network flow model; linear programming; reservoir operation; water distribution system</t>
  </si>
  <si>
    <t>RESERVOIR MANAGEMENT; GENETIC ALGORITHM; OPERATION; MODELS</t>
  </si>
  <si>
    <t>This paper develops an iterative procedure for capacity expansion studies for water distribution systems. We propose a methodology to analyze an existing water distribution system and identify the potential bottlenecks in the system. Based on the results, capacity expansion alternatives are proposed and evaluated for improving the efficiency of water supply. The methodology includes a network flow based optimization model, four evaluation indices, and a series of evaluation steps. We first use a directed graph to configure the water distribution system into a network. The network flow based model optimizes the water distribution in the system so that different expansion alternatives can be evaluated on a comparable basis. This model]ends itself to linear programming (LP) and can be easily solved by a standard LP code. The results from the evaluation tool help to identify the bottlenecks in the water distribution system and provide capacity expansion alternatives. A useful complementary tool for decision making is composed of a series of evaluation steps with the bottleneck findings, capacity expansion alternatives, and the evaluation of results. We apply the proposed methodology to the Tou-Qian River Basin, located in the northern region of Taiwan, to demonstrate its applicability in optimization and capacity expansion studies. (C) 2008 Elsevier Ltd. All rights reserved.</t>
  </si>
  <si>
    <t>[Cheng, Wei-Chen; Yeh, William W. -G.] Univ Calif Los Angeles, Dept Civil &amp; Environm Engn, Los Angeles, CA 90095 USA; [Hsu, Nien-Sheng; Cheng, Wen-Ming; Wei, Chih-Chiang] Natl Taiwan Univ, Dept Civil Engn, Taipei 10764, Taiwan</t>
  </si>
  <si>
    <t>Yeh, WWG (corresponding author), Univ Calif Los Angeles, Dept Civil &amp; Environm Engn, Los Angeles, CA 90095 USA.</t>
  </si>
  <si>
    <t>nsshue@ntu.edu.tw; wccheng@ucla.edu; r92521320@ntu.edu.tw; d89521007@ntu.edu.tw; williamy@seas.ucla.edu</t>
  </si>
  <si>
    <t>Wei, Chih-chiang/AAG-5693-2020; Wei, Chih-Chiang/AAG-5181-2020</t>
  </si>
  <si>
    <t>Wei, Chih-Chiang/0000-0002-2965-7538</t>
  </si>
  <si>
    <t>10.1016/j.advwatres.2008.01.009</t>
  </si>
  <si>
    <t>WOS:000255995600004</t>
  </si>
  <si>
    <t>Graf, T; Therrien, R</t>
  </si>
  <si>
    <t>Graf, Thomas; Therrien, Rene</t>
  </si>
  <si>
    <t>Coupled thermohaline groundwater flow and single-species reactive solute transport in fractured porous media (vol 30, pg 742, 2007)</t>
  </si>
  <si>
    <t>Correction</t>
  </si>
  <si>
    <t>[Graf, Thomas] Univ Gottingen, Ctr Geosci, D-37077 Gottingen, Germany; [Therrien, Rene] Univ Laval, Dept Geol &amp; Genie Geol, Ste Foy, PQ G1K 7P4, Canada</t>
  </si>
  <si>
    <t>Graf, T (corresponding author), Univ Gottingen, Ctr Geosci, Goldschmidtstr 3, D-37077 Gottingen, Germany.</t>
  </si>
  <si>
    <t>tgraf@gwdg.de</t>
  </si>
  <si>
    <t>Therrien, Rene/N-3354-2014</t>
  </si>
  <si>
    <t>Therrien, Rene/0000-0002-7650-0824; Graf, Thomas/0000-0002-0241-5328</t>
  </si>
  <si>
    <t>10.1016/j.advwatres.2008.06.010</t>
  </si>
  <si>
    <t>WOS:000262026800021</t>
  </si>
  <si>
    <t>Craig, JR</t>
  </si>
  <si>
    <t>Craig, James R.</t>
  </si>
  <si>
    <t>Analytical solutions for 2D topography-driven flow in stratified and syncline aquifers</t>
  </si>
  <si>
    <t>multi-layer aquifers; analytical model; syncline aquifers; series solutions; topography-driven flow</t>
  </si>
  <si>
    <t>GROUNDWATER-FLOW; THEORETICAL ANALYSIS; WATER-FLOW; SOILS; HILLSIDE; SURFACE</t>
  </si>
  <si>
    <t>Two analytical solution methods are presented for regional steady-state groundwater flow in a two-dimensional stratified aquifer cross section where the water table is approximated by the topographic surface. For the first solution, the surficial aquifer is represented as a set of dipping parallel layers with different, but piecewise constant, anisotropic hydraulic conductivities, where the anisotropy is aligned with the dip of the layered formation. The model may be viewed as a generalization of the solutions developed by [T6th JA. A theoretical analysis of groundwater flows in small drainage basins. I Geophys Res 1963;68(16):4795-812; Freeze R, Witherspoon P. Theoretical analysis of regional groundwater flow 1) analytical and numerical solution to the mathematical model, water resources research. Water Resour Res 1966;2(4):641-56; Selim HM. Water flow through multilayered stratified hillside. Water Resour Res 1975; 11:949-57] to an multi-layer aquifer with general anisotropy, layer orientation, and a topographic surface that may intersect multiple layers. The second solution presumes curved (syncline) layer stratification with layer-dependent anisotropy aligned with the polar coordinate system. Both solutions are exact everywhere in the domain except at the topographic surface, where a Dirichlet condition is met in a least-squared sense at a set of control points; the governing equation and no-flow/continuity conditions are met exactly. The solutions are derived and demonstrated on multiple test cases. The error incurred at the location where the layer boundaries intersect the surface is assessed. (C) 2008 Elsevier Ltd. All rights reserved.</t>
  </si>
  <si>
    <t>Univ Waterloo, Dept Civil &amp; Environm Engn, Waterloo, ON N2L 3G1, Canada</t>
  </si>
  <si>
    <t>Craig, JR (corresponding author), Univ Waterloo, Dept Civil &amp; Environm Engn, 200 Univ Ave W, Waterloo, ON N2L 3G1, Canada.</t>
  </si>
  <si>
    <t>jrcraig@uwaterloo.ca</t>
  </si>
  <si>
    <t>Craig, James R/D-5753-2011</t>
  </si>
  <si>
    <t>Craig, James R/0000-0003-2715-7166</t>
  </si>
  <si>
    <t>10.1016/j.advwatres.2008.04.011</t>
  </si>
  <si>
    <t>WOS:000258390300005</t>
  </si>
  <si>
    <t>Ruhaak, W; Rath, V; Wolf, A; Clauser, C</t>
  </si>
  <si>
    <t>Ruehaak, W.; Rath, V.; Wolf, A.; Clauser, C.</t>
  </si>
  <si>
    <t>3D finite volume groundwater and heat transport modeling with non-orthogonal grids, using a coordinate transformation method</t>
  </si>
  <si>
    <t>finite volume method; groundwater flow; heat transport; non-orthogonal grid; finite difference method; verification; benchmark</t>
  </si>
  <si>
    <t>VARIABLE-DENSITY FLOW; POROUS-MEDIA; DIFFERENCE; VERIFICATION</t>
  </si>
  <si>
    <t>Many popular groundwater modeling codes are based on the finite differences or finite volume method for orthogonal grids. In cases of complex subsurface geometries this type of grid either leads to coarse geometric representations or to extremely fine meshes. We use a coordinate transformation method (CTM) to circumvent this shortcoming. In computational fluid dynamics (CFD), this method has been applied successfully to the general Navier-Stokes equation. The method is based on tensor analysis and performs a transformation of a curvilinear into a rectangular unit grid, on which a modified formulation of the differential equations is applied. Therefore, it is not necessary to reformulate the code in total. We applied the CTM to an existing three-dimensional code (SHEMAT), a simulator for heat conduction and advection in porous media. The finite volume discretization scheme for the non-orthogonal, structured, hexahedral grid leads to a 19-point stencil and a correspondingly banded system matrix. The implementation is straightforward and it is possible to use some existing routines without modification. The accuracy of the modified code is demonstrated for single phase flow on a two-dimensional analytical solution for flow and heat transport. Additionally, a simple case of potential flow is shown for a two-dimensional grid which is increasingly deformed. The result reveals that the corresponding error increases only slightly. Finally, a thermal free-convection benchmark is discussed. The result shows, that the solution obtained with the new code is in good agreement with the ones obtained by other codes. (c) 2007 Elsevier Ltd. All rights reserved.</t>
  </si>
  <si>
    <t>[Ruehaak, W.] WASY Inst Water Resources Planning &amp; Syst Res, Berlin, Germany; [Rath, V.; Wolf, A.; Clauser, C.] Rhein Westfal TH Aachen, Aachen, Germany</t>
  </si>
  <si>
    <t>Ruhaak, W (corresponding author), WASY Inst Water Resources Planning &amp; Syst Res, Waltersdorfer Str 105, Berlin, Germany.</t>
  </si>
  <si>
    <t>w.ruehaak@wasy.de</t>
  </si>
  <si>
    <t>Rath, Volker/C-5131-2013; Ruhaak, Wolfram/K-5834-2012</t>
  </si>
  <si>
    <t>Ruhaak, Wolfram/0000-0002-2856-8111</t>
  </si>
  <si>
    <t>10.1016/j.advwatres.2007.11.002</t>
  </si>
  <si>
    <t>WOS:000254397700008</t>
  </si>
  <si>
    <t>Munier, S; Litrico, X; Belaud, G; Malaterre, PO</t>
  </si>
  <si>
    <t>Munier, Simon; Litrico, Xavier; Belaud, Gilles; Malaterre, Pierre-Olivier</t>
  </si>
  <si>
    <t>Distributed approximation of open-channel flow routing accounting for backwater effects</t>
  </si>
  <si>
    <t>Open-channel flow routing; Saint-Venant equations; Frequency response; Laplace transform</t>
  </si>
  <si>
    <t>ROBUST CONTINUOUS-TIME; DAM-RIVER SYSTEM; CONTROLLER-DESIGN; IRRIGATION CANALS; CASCADE MODEL</t>
  </si>
  <si>
    <t>in this article, we propose a new model, called LBLR for Linear Backwater Lag-and-Route, which approximates the Saint-Venant equations linearized around a non-uniform flow in a finite channel (with a downstream boundary condition). A classical frequency approach is used to build the distributed Saint-Venant transfer function providing the discharge at any point in the channel in the Laplace domain with respect to the upstream discharge. The moment matching method is used to match a second-order-with-delay model on the theoretical distributed Saint-Venant transfer function. Model parameters are then expressed analytically as functions of the pool characteristics. The proposed model efficiently accounts for the effects of downstream boundary condition on the channel dynamics. (c) 2008 Elsevier Ltd. All rights reserved.</t>
  </si>
  <si>
    <t>[Munier, Simon; Litrico, Xavier; Malaterre, Pierre-Olivier] Cemagref, UMR G EAU, F-34196 Montpellier 5, France; [Belaud, Gilles] IRD, UMR G EAU, F-34095 Montpellier, France</t>
  </si>
  <si>
    <t>Munier, S (corresponding author), Cemagref, UMR G EAU, 361 Rue JF Breton,BP 5095, F-34196 Montpellier 5, France.</t>
  </si>
  <si>
    <t>simon.munier@cemagref.fr; xavier.litrico@cema-gref.fr; belaud@msem.univ-montp2.fr; pierre-olivier.mala-terre@cemagref.fr</t>
  </si>
  <si>
    <t>Malaterre, Pierre-Olivier/AAK-3309-2020; Munier, Simon/D-3849-2011</t>
  </si>
  <si>
    <t>Munier, Simon/0000-0001-7176-8584; Belaud, Gilles/0000-0001-7364-3195</t>
  </si>
  <si>
    <t>10.1016/j.advwatres.2008.07.007</t>
  </si>
  <si>
    <t>WOS:000262026800006</t>
  </si>
  <si>
    <t>Merlin, O; Walker, JP; Kalma, JD; Kim, EJ; Hacker, J; Panciera, R; Young, R; Summerell, G; Hornbuckle, J; Hafeez, M; Jackson, T</t>
  </si>
  <si>
    <t>Merlin, Olivier; Walker, Jeffrey P.; Kalma, Jetse D.; Kim, Edward J.; Hacker, Jorg; Panciera, Rocco; Young, Rodger; Summerell, Gregory; Hornbuckle, John; Hafeez, Mohsin; Jackson, Thomas</t>
  </si>
  <si>
    <t>The NAFE'06 data set: Towards soil moisture retrieval at intermediate resolution</t>
  </si>
  <si>
    <t>Soil moisture; Airborne experiment; L-band radiometry; Multi-spectral; Synergy; Calibration/validation; Downscaling; Assimilation</t>
  </si>
  <si>
    <t>WATER-CONTENT; CALIBRATION; SPACE; ASSIMILATION; EMISSION</t>
  </si>
  <si>
    <t>The National Airborne Field Experiment 2006 (NAFE'06) was conducted during a three week period of November 2006 in the Murrumbidgee River catchment, located in southeastern Australia. One objective of NAFE'06 was to explore the suitability of the area for SMOS (Soil Moisture and Ocean Salinity) calibration/validation and develop downscaling and assimilation techniques for when SMOS does come on line. Airborne L-band brightness temperature was mapped at 1 km resolution 11 times (every 1-3 days) over a 40 by 55 km area in the Yanco region and 3 times over a 40 by 50 km area that includes Kyeamba Creek catchment. Moreover, multi-resolution, multi-angle and multi-spectral airborne data including surface temperature, surface reflectance (green, read and near infrared), lidar data and aerial photos were acquired over selected areas to develop downscaling algorithms and test multi-angle and multi-spectral retrieval approaches. The near-surface soil moisture was measured extensively on the ground in eight sampling areas concurrently with aircraft flights, and the soil moisture profile was continuously monitored at 41 sites. Preliminary analyses indicate that (i) the uncertainty of a single ground measurement was typically less than 5% vol. (ii) the spatial variability of ground measurements at I km resolution was up to 10% vol. and (iii) the validation of I kin resolution L-band data is facilitated by selecting pixels with a spatial soil moisture variability lower than the point-scale uncertainty. The sensitivity of passive microwave and thermal data is also compared at I kin resolution to illustrate the multi-spectral synergy for soil moisture monitoring at improved accuracy and resolution. The data described in this paper are available at www.nafe.unimelb.edu.au. (C) 2008 Elsevier Ltd. All rights reserved.</t>
  </si>
  <si>
    <t>[Merlin, Olivier; Walker, Jeffrey P.; Panciera, Rocco; Young, Rodger] Univ Melbourne, Melbourne, Vic 3010, Australia; [Kalma, Jetse D.] Univ Newcastle, Sch Engn, Callaghan, NSW 2308, Australia; [Kim, Edward J.] NASA, Goddard Space Flight Ctr, Greenbelt, MD USA; [Hacker, Jorg] Flinders Univ Airborne, Res Australia, Adelaide, SA, Australia; [Jackson, Thomas] USDA, Washington, DC USA</t>
  </si>
  <si>
    <t>Merlin, O (corresponding author), Univ Melbourne, Melbourne, Vic 3010, Australia.</t>
  </si>
  <si>
    <t>omerlin@unimelb.edu.au</t>
  </si>
  <si>
    <t>Walker, Jeffrey/D-2624-2009; Hornbuckle, John/D-5981-2011</t>
  </si>
  <si>
    <t>Merlin, Olivier/0000-0003-1985-6039; KIM, Edward J./0000-0002-9828-4624; Hornbuckle, John/0000-0003-0714-6646; Walker, Jeffrey/0000-0002-4817-2712</t>
  </si>
  <si>
    <t>Australian Research Council [LE0453434, LE0560930, DP0557543, DP0343778]; collaboration of a large number of scientists from throughout Australia, United States and Europe; CRC for Catchment Hydrology</t>
  </si>
  <si>
    <t>Australian Research Council(Australian Research Council); collaboration of a large number of scientists from throughout Australia, United States and Europe; CRC for Catchment Hydrology(Australian GovernmentDepartment of Industry, Innovation and ScienceCooperative Research Centres (CRC) Programme)</t>
  </si>
  <si>
    <t>The Yanco farmers involved in the field experiment, Wayne Durnan, David Gooden, Adrian Hays, Franck McKersie, Murray Shaw, and Danean Smith, are gratefully acknowledged. Likewise the landholders of the Livingstone Creek and Yenda site are acknowledged for access to their properties. Coleambally Irrigation Co-operative Limited is also acknowledged for their logistical support in the preparation of the ground sampling. We wish to thank the NAFE'06 participants, Elizabeth Botha, Gilles Boulet, Micah Bell, Aaron Berg, Shakti Chakravarty, Yuriming Chen, Evan Christen, Richard de Jeu, Clara Draper, Carmen Gomez, Dionne Hansen, Ruud Hurkmans, Jon Johanson, Vadim Kuzmin, Venkat Lakshmi, Philippe Maisongrande, Lynn McKee, Iva Mladenova, Peggy O'Neill, Walter Rawls, Victor Shoemark, Ryan Teuling, Mark Thyer, and Jessika Toyra. The National Airborne Field Experiments have been made possible through recent infrastructure (LE0453434 and LE0560930) and research (DP0557543) funding from the Australian Research Council, and the collaboration of a large number of scientists from throughout Australia, United States and Europe. Initial setup and maintenance of the study catchments was funded by a research grant (DP0343778) from the Australian Research Council and by the CRC for Catchment Hydrology.</t>
  </si>
  <si>
    <t>10.1016/j.advwatres.2008.01.018</t>
  </si>
  <si>
    <t>WOS:000261649600004</t>
  </si>
  <si>
    <t>Kuhlman, KL; Warrick, AW</t>
  </si>
  <si>
    <t>Kuhlman, Kristopher L.; Warrick, Arthur W.</t>
  </si>
  <si>
    <t>Quasilinear infiltration from an elliptical cavity</t>
  </si>
  <si>
    <t>quasilinear; Richards equation; analytic solution; elliptic cylinder coordinates; Mathieu functions</t>
  </si>
  <si>
    <t>STEADY INFILTRATION; MATHIEU FUNCTIONS; POROUS-MEDIA; IRRIGATION; FLOW</t>
  </si>
  <si>
    <t>We develop analytic solutions to the linearized steady-state Richards equation for head and total flowrate due to an elliptic cylinder cavity with a specified pressure head boundary condition. They are generalizations of the circular cylinder cavity solutions of Philip [Philip JR. Steady infiltration from Circular cylindrical cavities. Soil Sci Soc Am J 1984;48:270-8]. The circular and Strip sources are limiting cases of the elliptical cylinder solution, derived for both horizontally- and vertically-aligned ellipses. We give approximate rational polynomial expressions for total flowrate from an elliptical cylinder over a range of sizes and shapes. The exact elliptical solution is in terms of Mathieu functions, which themselves are generalizations of and computed from trigonometric and Bessel functions. The required Mathieu functions are computed from a matrix eigenvector problem, a modern approach that is straightforward to implement using available linear algebra libraries. Although less efficient and potentially less accurate than the iterative continued fraction approach, the matrix approach is simpler to understand and implement and is valid over a wider parameter range. (C) 2008 Elsevier Ltd. All rights reserved.</t>
  </si>
  <si>
    <t>[Kuhlman, Kristopher L.] Univ Arizona, Dept Hydrol &amp; Water Resources, Tucson, AZ 85721 USA; [Warrick, Arthur W.] Univ Arizona, Dept Soil Water &amp; Environm Sci, Tucson, AZ 85721 USA</t>
  </si>
  <si>
    <t>Kuhlman, KL (corresponding author), Univ Arizona, Dept Hydrol &amp; Water Resources, 1133 E James E Rodgers Way, Tucson, AZ 85721 USA.</t>
  </si>
  <si>
    <t>kuhlman@hwr.arizona.edu</t>
  </si>
  <si>
    <t>Kuhlman, Kristopher L/I-7283-2012</t>
  </si>
  <si>
    <t>Kuhlman, Kristopher L/0000-0003-3397-3653</t>
  </si>
  <si>
    <t>10.1016/j.advwatres.2008.04.009</t>
  </si>
  <si>
    <t>WOS:000258390300004</t>
  </si>
  <si>
    <t>Berentsen, CWJ; van Kruijsdijk, CPM</t>
  </si>
  <si>
    <t>Berentsen, C. W. J.; van Kruijsdijk, C. P. M.</t>
  </si>
  <si>
    <t>Relaxation and reversibility of extended Taylor dispersion from a Markovian-Lagrangian point of view</t>
  </si>
  <si>
    <t>Taylor dispersion; relaxation; partial reversibility; non-Fickian dispersion; Markov; generalised telegraph equation</t>
  </si>
  <si>
    <t>UNSTEADY CONVECTIVE DIFFUSION; STRATIFIED POROUS-MEDIA; CONTAMINANT DISPERSION; FLOW; TRANSPORT</t>
  </si>
  <si>
    <t>Taylor dispersion in a two-dimensional (2D) stratified velocity field describes a transition, called relaxation, from convective behaviour for short times, towards Fickian behaviour for large times and is partially reversible upon reversal of the flow direction. In 2D the physics are assumed to be governed by the unidirectional convection diffusion equation (2D uCDE). The approximate height-averaged 1D Generalised Telegraph Equation (GTE) catches an essential part of the longitudinal spreading. Contrary to the 1D Fickian approach, it explicitly accounts for the transient reversible nature [Camacho J. Purely global model for Taylor dispersion. Phys Rev E 1993/2;48(1): Berentsen CWJ, Verlaan ML, van Kruijsdijk CPJW. Upsealing and reversibility of Taylor dispersion in heterogeneous porous media. Phys Rev E 2005;71:046308]. Here we approach Taylor dispersion from a Lagrangian-Markovian point of view. In the redistribution model (RM) that we present, the Euler forward method accounts for convection and a probability redistribution matrix generates the transverse movement by diffusion over time. We consider two redistribution matrices. The first results from the direct discretisation of the Gaussian distribution function associated with the transverse mixing of the 2D uCDE. The resulting Gaussian redistribution model (GRM) is able to capture the multi-scale relaxation and reversibility behaviour of the full 2D uCDE. The correlated redistribution model (CRM) is the RM model with a redistribution matrix based on auto-correlation. The CRM is a generalisation of the correlated random walk model of [Scheidegger AE. The random walk model with auto-correlation of flow through porous media, Can J Phys 1958;36]. For uniform auto-correlation, the CRM model approximates the multi-scale relaxation nature of the 2D uCDE as a single scale relaxation process similar to the GTE. Moreover, it has the same variance as the GTE in the limit of the time step over relaxation time ratio to zero. For specific conditions the equality of the CRM model and the GTE is proven up to Delta t(2) order accuracy. (c) 2007 Elsevier Ltd. All rights reserved.</t>
  </si>
  <si>
    <t>[Berentsen, C. W. J.; van Kruijsdijk, C. P. M.] Delft Univ Technol, Dept Geotechnol, Delft, Netherlands</t>
  </si>
  <si>
    <t>Berentsen, CWJ (corresponding author), Univ Utrecht, Dept Earth Sci, Environm Hydrogeol Grp, NL-3508 TC Utrecht, Netherlands.</t>
  </si>
  <si>
    <t>Berentsen@geo.uu.nl; cor.vankruijsdijk@shell.com</t>
  </si>
  <si>
    <t>10.1016/j.advwatres.2007.12.002</t>
  </si>
  <si>
    <t>WOS:000255303300002</t>
  </si>
  <si>
    <t>Liu, G; Si, BC</t>
  </si>
  <si>
    <t>Liu, Gang; Si, Bing C.</t>
  </si>
  <si>
    <t>Analytical modeling of one-dimensional diffusion in layered systems with position-dependent diffusion coefficients</t>
  </si>
  <si>
    <t>multi-layer porous media; diffusion; non-homogenous boundary conditions; orthogonal expansion; eigenfunction; eigenvalue</t>
  </si>
  <si>
    <t>SOLUTE TRANSPORT; POROUS-MEDIA; GASEOUS-DIFFUSION; SOIL; PERMEABILITY; POROSITY; SIMULATION; SANDSTONE; EQUATIONS; BEHAVIOR</t>
  </si>
  <si>
    <t>Diffusion in stratified porous media is common in the natural environment. The objective of this study is to develop analytical solutions for describing the diffusion in layered porous media with a position-dependent diffusion coefficient within each layer. The orthogonal expansion technique was used to solve a one-dimensional multi-layer diffusion equation in which the diffusion coefficient is expressed as a segmented linear function of positions in the porous media. The behavior of the solutions is illustrated using several examples of a three-layer system, with constant diffusion coefficient alpha(1) in layer 1 (0 &lt; x &lt; l(1)), alpha(3) in layer 3(l(1) &lt; x &lt; l(3)), and a linearly position-dependent diffusion coefficient alpha(1) (1 + Delta(x - l(1))/(l(2) - l(1))) in the center layer (Delta = alpha(3)/alpha(1) - 1). Because of the asymmetry of the layered system, the diffusion and related concentration distributions are also asymmetrical. For a given Delta value, the smaller the value of (l(2) - l(1))/l(3), the more significant the accumulation of concentration in the middle transition zone (l(1) &lt; x &lt; l(2)), the sharper the change in the concentration profile of spatial distribution. Therefore, transition between two layers has significant effects on diffusion. (C) 2007 Elsevier Ltd. All rights reserved.</t>
  </si>
  <si>
    <t>[Liu, Gang; Si, Bing C.] Univ Saskatchewan, Dept Soil Sci, Saskatoon, SK S7N 5A8, Canada; [Liu, Gang] China Agr Univ, Coll Resources &amp; Environm, Minist Educ, Lab Plant Soil Interact Proc, Beijing 100094, Peoples R China</t>
  </si>
  <si>
    <t>Si, BC (corresponding author), Univ Saskatchewan, Dept Soil Sci, Saskatoon, SK S7N 5A8, Canada.</t>
  </si>
  <si>
    <t>Bing.Si@usask.ca</t>
  </si>
  <si>
    <t>Si, Bing/X-7977-2019; Si, Bing/H-8745-2012</t>
  </si>
  <si>
    <t xml:space="preserve">Si, Bing/0000-0002-7497-5033; </t>
  </si>
  <si>
    <t>10.1016/j.advwatres.2007.08.008</t>
  </si>
  <si>
    <t>WOS:000253137000004</t>
  </si>
  <si>
    <t>Pollacco, JAP; Ugalde, JMS; Angulo-Jaramillo, R; Braud, I; Saugier, B</t>
  </si>
  <si>
    <t>Pollacco, Joseph Alexander Paul; Ugalde, Jose Miguel Soria; Angulo-Jaramillo, Rafael; Braud, Isabelle; Saugier, Bernard</t>
  </si>
  <si>
    <t>A Linking Test to reduce the number of hydraulic parameters necessary to simulate groundwater recharge in unsaturated soils</t>
  </si>
  <si>
    <t>Linking Test; inverse modelling; equifinality; unsaturated flow; groundwater recharge; Richards' equation; van Genuchten; hydraulic parameters</t>
  </si>
  <si>
    <t>GLOBAL OPTIMIZATION; WATER RETENTION; MODEL; CONDUCTIVITY; UNCERTAINTY; FLOW; BALANCE; ZONE; DISC</t>
  </si>
  <si>
    <t>In environmental studies, numerical simulation models are valuable tools for testing hypothesis about systems functioning and to perform sensitivity studies under scenarios of land use or climate changes. The simulations depend upon parameters which are not always measurable quantities and must be calibrated against observations, using for instance inverse modelling. Due to the scarcity of these observations, it has been found that parameter sets allowing a good matching between simulated and measured quantities are often non-unique, leading to the problem of equifinality. This can lead to non-physical values, erroneous fluxes and misleading sensitivity analysis. Therefore, a simple but robust inverse method coined the Linking Test is presented to determine if the parameters are linked. Linked parameters are then sub-divided into classes according to their impact on water fluxes. The Linking Test establishes the causes of non-uniqueness of parameter sets and the feasibility of the inverse modelling. The Linking Test is applied to a one-dimensional soil-vegetation water flow model to predict groundwater recharge from the Richards' equation. Under the tested climates and by assuming the vegetation parameters constant, the Linking Test showed that only 2 parameters out of 6 Mualem-van Genuchten parameters are required to determine an accurate recharge for soils not reaching saturation. For a reference soil, the Linking Test enables to determine, all the different combinations of the parameters that give similar recharge. The parameter sets are obtained by optimising the parameters against time series of soil moisture profiles. The Linking Equations established for the reference soil have important implications for sensitivity analysis, upscaling and infiltration tests. (C) 2007 Elsevier Ltd. All rights reserved.</t>
  </si>
  <si>
    <t>[Pollacco, Joseph Alexander Paul; Angulo-Jaramillo, Rafael] Univ Lyon, Ecol Natl Travaux Publ Etat, Lab LSE, F-69518 Vaulx En Velin, France; [Saugier, Bernard] Univ Paris 11, Lab Ecol Syst &amp; Evolut, UMR8079, F-91405 Orsay, France; [Saugier, Bernard] AgroParisTech, F-75231 Paris, France; [Saugier, Bernard] CNRS, F-91405 Orsay, France; [Pollacco, Joseph Alexander Paul] Univ New Brunswick, Fac Forestry &amp; Environm Management, Fredericton, NB E3B 6C2, Canada; [Ugalde, Jose Miguel Soria] Univ Guanajuato, Dept Hidrauli, Guanajuato 36000, Mexico; [Angulo-Jaramillo, Rafael; Braud, Isabelle] UMR CNRS INPG UJF IRD 5564, CNRS, LTHE, Lab Transferts Hydrol &amp; Environm, F-38041 Grenoble 9, France; [Braud, Isabelle] UR Hydrol Hydraul, CEMAGREF, F-69336 Lyon 9, France</t>
  </si>
  <si>
    <t>Pollacco, JAP (corresponding author), Univ Lyon, Ecol Natl Travaux Publ Etat, Lab LSE, Rue Maurice Audin, F-69518 Vaulx En Velin, France.</t>
  </si>
  <si>
    <t>joseph.pollacco@gmail.com; josesoria@quijote.ugto.mx; rafael.angulo@hmg.inpg.fr; isabelle.braud@cemagref.fr; Bernard.Saugier@ese.u-psud.fr</t>
  </si>
  <si>
    <t>Pollacco, Joseph/AAU-5706-2021</t>
  </si>
  <si>
    <t>Pollacco, Joseph/0000-0003-3622-6135; BRAUD, Isabelle/0000-0001-9155-0056</t>
  </si>
  <si>
    <t>10.1016/j.advwatres.2007.09.002</t>
  </si>
  <si>
    <t>WOS:000253137000011</t>
  </si>
  <si>
    <t>Paster, A; Dagan, G</t>
  </si>
  <si>
    <t>Paster, A.; Dagan, G.</t>
  </si>
  <si>
    <t>Mixing at the interface between fresh and salt waters in 3D steady flow with application to a pumping well in a coastal aquifer</t>
  </si>
  <si>
    <t>Groundwater hydrology; Coastal aquifer; Sharp interface; Variable-density flow; Boundary layer; Mixing; Upconing</t>
  </si>
  <si>
    <t>APPROXIMATION; INTRUSION</t>
  </si>
  <si>
    <t>We consider 3D steady flow of fresh water over a salt water body in a confined aquifer of constant thickness D, with application to a pumping well in a coastal aquifer. With neglect of mixing, a sharp interface separates the two fluid bodies and an existing analytical solution, based on the Dupuit assumption, is adopted. The aim is to solve for the mixing between the fresh and salt waters for alpha(T)/D &lt;&lt; 1 (alpha(T) transverse dispersivity), as field studies indicate that alpha(T) = O(10(-3) - 10(-2) m). The mixing zone around the interface is narrow and solutions by existing codes experience numerical difficulties. The problem is solved by the boundary layer (BL) approximation, extending a method, applied previously to two-dimensional flows. The BL equations of variable-density flow are solved by using the Von Karman integral method, to determine the BL thickness and the rate of entrainment of salt water along the interface. Application to the pumping well problem yields the salinity of the pumped water, as function of the parameters of the problem (well discharge, seaward discharge, well distance from the coast and density difference). (c) 2008 Elsevier Ltd. All rights reserved.</t>
  </si>
  <si>
    <t>[Paster, A.; Dagan, G.] Tel Aviv Univ, Fac Engn, Sch Mech Engn, IL-69978 Tel Aviv, Israel</t>
  </si>
  <si>
    <t>Dagan, G (corresponding author), Tel Aviv Univ, Fac Engn, Sch Mech Engn, IL-69978 Tel Aviv, Israel.</t>
  </si>
  <si>
    <t>dagan@eng.tau.ac.il</t>
  </si>
  <si>
    <t>Paster, Amir/A-1837-2016</t>
  </si>
  <si>
    <t>Paster, Amir/0000-0003-3666-8988</t>
  </si>
  <si>
    <t>10.1016/j.advwatres.2008.06.008</t>
  </si>
  <si>
    <t>WOS:000262026800004</t>
  </si>
  <si>
    <t>Yang, SQ; Chow, AT</t>
  </si>
  <si>
    <t>Yang, Shu-Qing; Chow, Alex T.</t>
  </si>
  <si>
    <t>Turbulence structures in non-uniform flows</t>
  </si>
  <si>
    <t>Turbulence intensity; Reynolds shear stress; Mixing length; Wall-normal velocity; Non-uniform flow</t>
  </si>
  <si>
    <t>VELOCITY; SMOOTH</t>
  </si>
  <si>
    <t>This study investigates turbulence structures in steady and non-uniform flows. Equations of Reynolds shear stress and turbulent velocity fluctuations are derived and their physical interpretations are explained. The theoretical results show that. different from previous studies, the variation of water surface can generate the wall-normal velocity, resulting in deviations of Reynolds shear stress and turbulence intensities from those in uniform flows. A self-similarity relationship is found between the Reynolds shear stress and turbulence intensities in non-uniform flows. The existence of self-similarity indicates that the effect of non-uniformity does not influence the mixing length. An empirical equation has been proposed to express the relationship based on experimental data available in the literature. Good agreement is achieved between the measured and predicted turbulence intensities by applying the self-similarity relationship. (C) 2008 Elsevier Ltd. All rights reserved.</t>
  </si>
  <si>
    <t>[Yang, Shu-Qing] Univ Wollongong, Sch Civil Min &amp; Environm Engn, Wollongong, NSW 2522, Australia; [Chow, Alex T.] S China Univ Technol, Sch Environm Sci &amp; Engn, Guangzhou 510610, Guangdong, Peoples R China</t>
  </si>
  <si>
    <t>Yang, SQ (corresponding author), Univ Wollongong, Sch Civil Min &amp; Environm Engn, Wollongong, NSW 2522, Australia.</t>
  </si>
  <si>
    <t>shuqing@uow.edu.au</t>
  </si>
  <si>
    <t>Chow, Alex T/S-8737-2016; Yang, Shu-Qing/B-3974-2014</t>
  </si>
  <si>
    <t>Chow, Alex T/0000-0001-7441-8934; Yang, Shu-Qing/0000-0001-9468-8069</t>
  </si>
  <si>
    <t>10.1016/j.advwatres.2008.06.006</t>
  </si>
  <si>
    <t>WOS:000260290800007</t>
  </si>
  <si>
    <t>Manthey, S; Hassanizadeh, SM; Helmig, R; Hilfer, R</t>
  </si>
  <si>
    <t>Manthey, Sabine; Hassanizadeh, S. Majid; Helmig, Rainer; Hilfer, Rudolf</t>
  </si>
  <si>
    <t>Dimensional analysis of two-phase flow including a rate-dependent capillary pressure-saturation relationship</t>
  </si>
  <si>
    <t>two-phase flow; capillary pressure-saturation relationship; rate dependence; dimensional analysis; dimensionless numbers</t>
  </si>
  <si>
    <t>DYNAMIC CONTACT-ANGLE; POROUS-MEDIA; HYDRAULIC CONDUCTIVITY; MULTIPHASE FLOW; WATER-CONTENT; STEADY-STATE; SOIL; FLUID</t>
  </si>
  <si>
    <t>The macroscopic modelling of two-phase flow processes in subsurface hydrosystems or industrial applications on the Darcy scale usually requires a constitutive relationship between capillary pressure and saturation, the P-c(S-w) relationship. Traditionally, it is assumed that a unique relation between P-c and S-w exists independently of the flow conditions as long as hysteretic effects can be neglected. Recently, this assumption has been questioned and alternative formulations have been suggested. For example, the extended P-c(S-w) relationship by Hassanizadeh and Gray [Hassanizadeh SM, Gray WG. Mechanics and thermodynamics of multiphase flow in porous media including interphase boundaries. Adv Water Resources 1990;13(4):169-86] proposes that the difference between the phase pressures to the equilibrium capillary pressure is a linear function of the rate of change of saturation, thereby introducing a constant of proportionality, the coefficient tau. It is desirable to identify cases where the extended relationship needs to be considered. Consequently, a dimensional analysis is performed on the basis of the two-phase balance equations. In addition to the well-known capillary and gravitational number, the dimensional analysis yields a new dimensionless number. The dynamic number Dy quantifies the ratio of dynamic capillary to viscous forces. Relating the dynamic to the capillary as well as the gravitational number gives the new numbers DyC and DyG, respectively. For given sets of fluid and porous medium parameters, the dimensionless numbers Dy and DyC are interpreted as functions of the characteristic length and flow velocity. The simulation of an imbibition process provides insight into the interpretation of the characteristic length scale. The most promising choice for this length scale seems to be the front width. We conclude that consideration of the extended P-c(S-w) relationship may be important for porous media with high permeability, small entry pressure and high coefficient tau when systems with a small characteristic length (e.g. steep front) and small characteristic time scale are under investigation. (C) 2008 Elsevier Ltd. All rights reserved.</t>
  </si>
  <si>
    <t>[Manthey, Sabine; Helmig, Rainer] Univ Stuttgart, Inst Hydraul Engn, Res Grp Hydromech &amp; Modelling Hydrosyst, D-70569 Stuttgart, Germany; [Hassanizadeh, S. Majid] Univ Utrecht, Fac Geosci, Environm Hydrogeol Grp, NL-3508 TA Utrecht, Netherlands; [Hilfer, Rudolf] Univ Stuttgart, Inst Computat Phys, D-70569 Stuttgart, Germany</t>
  </si>
  <si>
    <t>Manthey, S (corresponding author), Univ Stuttgart, Inst Hydraul Engn, Res Grp Hydromech &amp; Modelling Hydrosyst, Pfaffenwaldring 61, D-70569 Stuttgart, Germany.</t>
  </si>
  <si>
    <t>sabine.manthey@iws.uni-stuttgart.de</t>
  </si>
  <si>
    <t>Helmig, Rainer/AAD-4338-2019; Hassanizadeh, S. Majid/AAC-5613-2022</t>
  </si>
  <si>
    <t>Hassanizadeh, S. Majid/0000-0002-6473-9838; Helmig, Rainer/0000-0003-2601-5377</t>
  </si>
  <si>
    <t>Deutsche Forschungsgemeinschaft (DFG) [He 2531/5-1]</t>
  </si>
  <si>
    <t>Deutsche Forschungsgemeinschaft (DFG)(German Research Foundation (DFG))</t>
  </si>
  <si>
    <t>We would like to thank Dani Or, Lausanne for his very helpful comments and discussions of the manuscript. Moreover, the reviews of three anonymous reviewers are highly appreciated. This work was supported by the Deutsche Forschungsgemeinschaft (DFG) within the project First-principle based Modelling of Transport in Unsaturated Media under the Grant He 2531/5-1.</t>
  </si>
  <si>
    <t>10.1016/j.advwatres.2008.01.021</t>
  </si>
  <si>
    <t>WOS:000259690200003</t>
  </si>
  <si>
    <t>Delay, F; Kaczmaryk, A; Ackerer, P</t>
  </si>
  <si>
    <t>Delay, Frederick; Kaczmaryk, Anne; Ackerer, Philippe</t>
  </si>
  <si>
    <t>Inversion of a Lagrangian time domain random walk (TDRW) approach to one-dimensional transport by derivation of the analytical sensitivities to parameters</t>
  </si>
  <si>
    <t>Lagrangian approach in time; mass transfer; inverse problem; sensitivity to parameters</t>
  </si>
  <si>
    <t>ADVECTION-DISPERSION EQUATION; DISCRETE FRACTURE NETWORKS; SOLUTE TRANSPORT; PARTICLE-TRACKING; POROUS-MEDIA; PUMPING TESTS; FLOW; SIMULATION; DIFFUSION; MODEL</t>
  </si>
  <si>
    <t>Lagrangian approaches are well suited to transport in contrasted media but have been considered irrelevant when inversion is envisioned. The randomness of results for the same transport scenario adds to the rough evaluation by perturbation of the sensitivities, yielding an inaccurate search of parameters. It is shown here how a Time Domain Random Walk (TDRW) method can be inverted by deriving the sensitivities analytically. The calculations are very rapid and provide a precise evaluation of the descent directions followed by a Gauss-Newton optimizer. The method handles advection-dispersion + retention by matrix diffusion or sorption with first-order kinetics and proves its worth in all cases. Since analytical sensitivities are available, calculations are rigorous and allow discussing the inversion feasibility, the accuracy of the sought parameters, according to the predominant mechanism involved in the transport scenario. (c) 2007 Elsevier Ltd. All rights reserved.</t>
  </si>
  <si>
    <t>[Delay, Frederick; Kaczmaryk, Anne] Univ Poitiers, CNRS, UMR 6532, F-86022 Poitiers, France; [Ackerer, Philippe] Fluid &amp; Solid Mech Inst Strasbourg, F-67000 Strasbourg, France</t>
  </si>
  <si>
    <t>Delay, F (corresponding author), Univ Poitiers, CNRS, UMR 6532, 40 Ave Recteur Pineau, F-86022 Poitiers, France.</t>
  </si>
  <si>
    <t>frd@ccr.jussieu.fr</t>
  </si>
  <si>
    <t>Expériences, Modélisation/A-2664-2013</t>
  </si>
  <si>
    <t>Ackerer, Philippe/0000-0002-9111-6118</t>
  </si>
  <si>
    <t>10.1016/j.advwatres.2007.10.005</t>
  </si>
  <si>
    <t>WOS:000254397700006</t>
  </si>
  <si>
    <t>Mortensen, J; Telyakovskiy, AS; Li, L; Lockington, DA; Parlange, MB; Stagnitti, F; Jeng, DS; Selker, JS; Barry, DA; Parlange, JY</t>
  </si>
  <si>
    <t>Mortensen, J.; Telyakovskiy, A. S.; Li, L.; Lockington, D. A.; Parlange, M. B.; Stagnitti, F.; Jeng, D. -S.; Selker, J. S.; Barry, D. A.; Parlange, J. -Y.</t>
  </si>
  <si>
    <t>Similarity solution of axisymmetric flow in porous media (vol 28, pg 1076, 2005)</t>
  </si>
  <si>
    <t>[Mortensen, J.; Telyakovskiy, A. S.] Univ Nevada, Dept Math &amp; Stat, Reno, NV 89557 USA; [Li, L.; Lockington, D. A.] Univ Queensland, Sch Engn, Brisbane, Qld 4072, Australia; [Parlange, M. B.; Barry, D. A.] Ecole Polytech Fed Lausanne, Sch Architecture Civil &amp; Environm Engn, CH-1015 Lausanne, Switzerland; [Stagnitti, F.] Deakin Univ, Sch Ecol &amp; Environm, Warrnambool, Vic 3280, Australia; [Jeng, D. -S.] Univ Dundee, Dept Civil Engn, Dundee DD1 4HN, Scotland; [Selker, J. S.] Oregon State Univ, Dept Bioengn, Corvallis, OR USA; [Parlange, J. -Y.] Cornell Univ, Dept Biol &amp; Environm Engn, Ithaca, NY 14853 USA</t>
  </si>
  <si>
    <t>Telyakovskiy, AS (corresponding author), Univ Nevada, Dept Math &amp; Stat, Reno, NV 89557 USA.</t>
  </si>
  <si>
    <t>alekseyt@unr.edu</t>
  </si>
  <si>
    <t>Li, Ling/E-5632-2010; Jeng, Dong-Sheng/B-5022-2010; Telyakovskiy, Aleksey/AAI-5674-2021; Barry, David A/C-6077-2008; Parlange, Marc/A-3403-2015</t>
  </si>
  <si>
    <t xml:space="preserve">Li, Ling/0000-0001-8725-1221; Jeng, Dong-Sheng/0000-0003-0199-0918; Barry, David A/0000-0002-8621-0425; </t>
  </si>
  <si>
    <t>10.1016/j.advwatres.2008.05.008</t>
  </si>
  <si>
    <t>WOS:000262026800020</t>
  </si>
  <si>
    <t>Sandells, MJ; Davenport, IJ; Gurney, RJ</t>
  </si>
  <si>
    <t>Sandells, Melody J.; Davenport, Ian. J.; Gurney, Robert. J.</t>
  </si>
  <si>
    <t>Passive L-band microwave soil moisture retrieval error arising from topography in otherwise uniform scenes</t>
  </si>
  <si>
    <t>Passive microwave; Soil moisture; Topography; Vegetation; SMOS; Remote sensing</t>
  </si>
  <si>
    <t>MODEL; HETEROGENEITY</t>
  </si>
  <si>
    <t>Soil moisture is an important component of the water cycle and will be measured for the first time on a global scale by a dedicated passive L-band microwave radiometer that is planned for launch in 2008. Here, the contribution of topography to the error budget is examined for a vegetated scene with uniform microwave emission. Dual-polarization brightness temperature curves were generated over a range of look angles for I-D scenes with simple geometrical features, and the soil moisture was retrieved assuming a flat surface. The errors were small for the scenarios considered. Theoretical errors were tested for realistic topography with a DEM transect of a mountainous region, and were found to be comparable. Knowledge of the mean slope from high-resolution DEM data can be used to improve the accuracy of the retrieval. (C) 2008 Elsevier Ltd. All rights reserved.</t>
  </si>
  <si>
    <t>[Sandells, Melody J.; Davenport, Ian. J.; Gurney, Robert. J.] Univ Reading, Environm Syst Sci Ctr, Reading RG6 6AL, Berks, England</t>
  </si>
  <si>
    <t>Sandells, MJ (corresponding author), Univ Reading, Environm Syst Sci Ctr, Harry Pitt Bldg,3 Earley Gate, Reading RG6 6AL, Berks, England.</t>
  </si>
  <si>
    <t>mjs@mail.nerc-essc.ac.uk</t>
  </si>
  <si>
    <t>Davenport, Ian/ABB-2326-2021; Sandells, Melody/AAO-4664-2020</t>
  </si>
  <si>
    <t>Natural Environment Research Council; NERC [ncas10003, earth010005] Funding Source: UKRI; Natural Environment Research Council [earth010005, ncas10003] Funding Source: researchfish</t>
  </si>
  <si>
    <t>Natural Environment Research Council(UK Research &amp; Innovation (UKRI)Natural Environment Research Council (NERC)); NERC(UK Research &amp; Innovation (UKRI)Natural Environment Research Council (NERC)); Natural Environment Research Council(UK Research &amp; Innovation (UKRI)Natural Environment Research Council (NERC))</t>
  </si>
  <si>
    <t>This work was funded by the Natural Environment Research Council. The motivation for this work was to inform the ESA SMOS prototype processor project, which is a collaboration with the Array Systems and the ESA Expert Support Laboratories, Centre d'Etudes Spatiales de la Biosphere, L'Institut National de la Recherche Aaronomique, and Universita degli Studi di Roma Tor Vergata, Italy, as well as ESSC. We also thank Dr. Susan Dunne for assistance in plotting Fig. 10.</t>
  </si>
  <si>
    <t>10.1016/j.advwatres.2008.01.012</t>
  </si>
  <si>
    <t>WOS:000261649600003</t>
  </si>
  <si>
    <t>Lo, WC</t>
  </si>
  <si>
    <t>Lo, Wei-Cheng</t>
  </si>
  <si>
    <t>Propagation and attenuation of Rayleigh waves in a semi-infinite unsaturated poroelastic medium</t>
  </si>
  <si>
    <t>Rayleigh wave; Unsaturation; Poroelasticity</t>
  </si>
  <si>
    <t>POROUS-MEDIA; HYDRAULIC CONDUCTIVITY; SURFACE-WAVES; 2-PHASE FLUID; HALF-SPACE; MODEL; STIMULATION; SANDSTONE; ACOUSTICS; BEHAVIOR</t>
  </si>
  <si>
    <t>An analytical model for describing the propagation and attenuation of Rayleigh waves along the free surface of an elastic porous medium containing two immiscible, viscous, compressible fluids is developed in the present study based on the poroelastic equations formulated by Lo et al. [Lo WC, Sposito G, Majer E. Wave propagation through elastic porous media containing two immiscible fluids. Water Resour Res 2005;41:W02025]. The dispersion equation obtained is complex-valued due to viscous dissipation resulting from the relative motion of the solid to the pore fluids. As an excitation frequency is stipulated, the dispersion equation that is a cubic polynomial is numerically solved to determine the phase speed and attenuation coefficient of Rayleigh waves in Columbia fine sandy loam permeated by an air-water mixture. Our numerical results show that, corresponding to three dilatational waves, there is also the existence of three different modes of Rayleigh wave in an unsaturated porous medium, which are designated as the R1, R2, and R3 waves in descending order of phase speed, respectively. The phase speed of the RI wave is non-dispersive (frequency-independent) in the frequency range we examined ( 10 Hz-10 kHz) and decreases as water saturation increases, whose magnitude ranges from 20% to 49% of that of the first dilatational wave with respect to water content. However, it is revealed numerically that the R2 and R3 waves are functions of excitation frequency. Given the same water saturation and excitation frequency, the phase speeds of the R2 and R3 waves are found to be approximately 90% of those of the second and third dilatational waves, respectively. The RI wave has the lowest attenuation coefficient whereas the R3 wave attenuates highest. (C) 2008 Elsevier Ltd. All rights reserved.</t>
  </si>
  <si>
    <t>Natl Cheng Kung Univ, Dept Hydraul &amp; Ocean Engn, Tainan 701, Taiwan</t>
  </si>
  <si>
    <t>Lo, WC (corresponding author), Natl Cheng Kung Univ, Dept Hydraul &amp; Ocean Engn, Tainan 701, Taiwan.</t>
  </si>
  <si>
    <t>lowc@nature.berkeley.edu</t>
  </si>
  <si>
    <t>National Science Council, Taiwan [NSC95-2221-E-006-062]</t>
  </si>
  <si>
    <t>National Science Council, Taiwan(Ministry of Science and Technology, Taiwan)</t>
  </si>
  <si>
    <t>Gratitude is expressed for financial support to the National Science Council, Taiwan under Contract No. NSC95-2221-E-006-062.</t>
  </si>
  <si>
    <t>10.1016/j.advwatres.2008.07.008</t>
  </si>
  <si>
    <t>WOS:000260290800013</t>
  </si>
  <si>
    <t>Chaves, P; Chang, FJ</t>
  </si>
  <si>
    <t>Chaves, Paulo; Chang, Fi-John</t>
  </si>
  <si>
    <t>Intelligent reservoir operation system based on evolving artificial neural networks</t>
  </si>
  <si>
    <t>artificial intelligence; reservoir operation; evolving neural networks; intelligent system</t>
  </si>
  <si>
    <t>MULTIRESERVOIR SYSTEMS; GENETIC ALGORITHMS; OPTIMIZATION; QUALITY</t>
  </si>
  <si>
    <t>We propose a novel intelligent reservoir operation system based on an evolving artificial neural network (ANN). Evolving means the parameters of the ANN model are identified by the GA evolutionary optimization technique. Accordingly, the ANN model should represent the operational strategies of reservoir operation. The main advantages of the Evolving ANN Intelligent System (ENNIS) are as follows: (i) only a small number of parameters to be optimized even for long optimization horizons, (ii) easy to handle multiple decision variables, and (iii) the straightforward combination of the operation model with other prediction models. The developed intelligent system was applied to the operation of the Shihmen Reservoir in North Taiwan, to investigate its applicability and practicability. The proposed method is first built to a simple formulation for the operation of the Shihmen Reservoir, with single objective and single decision. Its results were compared to those obtained by dynamic programming. The constructed network proved to be a good operational strategy. The method was then built and applied to the reservoir with multiple (five) decision variables. The results demonstrated that the developed evolving neural networks improved the operation performance of the reservoir when compared to its current operational strategy. The system was capable of successfully simultaneously handling various decision variables and provided reasonable and suitable decisions. (C) 2008 Elsevier Ltd. All rights reserved.</t>
  </si>
  <si>
    <t>[Chaves, Paulo; Chang, Fi-John] Natl Taiwan Univ, Taipei 10764, Taiwan</t>
  </si>
  <si>
    <t>Chang, FJ (corresponding author), Natl Taiwan Univ, Taipei 10764, Taiwan.</t>
  </si>
  <si>
    <t>phchaves@yahoo.com; changfj@ntu.edu.tw</t>
  </si>
  <si>
    <t>Chang, Fi-John/0000-0002-1655-8573</t>
  </si>
  <si>
    <t>JUN</t>
  </si>
  <si>
    <t>10.1016/j.advwatres.2008.03.002</t>
  </si>
  <si>
    <t>317EY</t>
  </si>
  <si>
    <t>WOS:000257003800005</t>
  </si>
  <si>
    <t>Oltean, C; Golfier, F; Bues, MA</t>
  </si>
  <si>
    <t>Oltean, C.; Golfier, F.; Bues, M. A.</t>
  </si>
  <si>
    <t>Experimental and numerical study of the validity of Hele-Shaw cell as analogue model for variable-density flow in homogeneous porous media</t>
  </si>
  <si>
    <t>Hele-Shaw cell; variable-density flow; porous medium; homogenization; experimental data; stability criterion; numerical simulations</t>
  </si>
  <si>
    <t>CONCENTRATION-GRADIENT DISPERSION; EVAPORATING SALT LAKE; MISCIBLE DISPLACEMENTS; SOLUTE TRANSPORT; VISCOSITY CONTRASTS; TAYLOR DISPERSION; GROUNDWATER-FLOW; INSTABILITY; PLUMES; SIMULATIONS</t>
  </si>
  <si>
    <t>Several laboratory experiments were conducted to identify the validity domain under which a Hele-Shaw cell may serve as a suitable analogue for variable-density flow in homogeneous porous media. These experiments are concerned with the injection into a Hele-Shaw cell of a salt solute at different concentrations and flow rates. The experimental data analysis highlighted two types of mixing zone shape: with and without 'fingers'. A semi-empirical criterion based on the ratio between gravitational and injected velocities was used to forecast the change from one shape to another. The experimental data were then analysed using numerical solutions of the classical Hele-Shaw equations by taking into account an anisotropic dispersion tensor whose components depend on fluid density gradients. The good agreement between experimental and numerical results clearly shows that the validity of the concentration-dependent dispersion tensor strongly depends on the local Peclet number variation. For Peclet numbers lower 50, the Hele-Shaw cell can be considered as an analogous model of a homogeneous and isotropic 2D porous medium. It can be successfully used to study, at the laboratory scale, the gravitational instability effects induced by flow and transport phenomena into a porous medium. (c) 2007 Elsevier Ltd. All rights reserved.</t>
  </si>
  <si>
    <t>[Oltean, C.; Golfier, F.; Bues, M. A.] Nancy Univ, Lab Environm Geomecan &amp; Ouvrages, Ecole Natl Super Geol, F-54501 Vandoeuvre Les Nancy, France</t>
  </si>
  <si>
    <t>Oltean, C (corresponding author), Nancy Univ, Lab Environm Geomecan &amp; Ouvrages, Ecole Natl Super Geol, Rue Doyen Marcel,Roubault BP 40, F-54501 Vandoeuvre Les Nancy, France.</t>
  </si>
  <si>
    <t>Constantin.Oltean@ensg.inpl-nancy.fr; Fabrice.Goifier@ensg.inpl-nancy.fr; Michel.Bues@ensg.inpl-nancy.fr</t>
  </si>
  <si>
    <t>GOLFIER, Fabrice/K-5805-2014</t>
  </si>
  <si>
    <t>GOLFIER, Fabrice/0000-0002-8182-9827</t>
  </si>
  <si>
    <t>10.1016/j.advwatres.2007.06.007</t>
  </si>
  <si>
    <t>WOS:000253019900007</t>
  </si>
  <si>
    <t>Cochepin, B; Trotignon, L; Bildstein, O; Steefel, CI; Lagneau, V; Van der Lee, J</t>
  </si>
  <si>
    <t>Cochepin, B.; Trotignon, L.; Bildstein, O.; Steefel, C. I.; Lagneau, V.; Van der lee, J.</t>
  </si>
  <si>
    <t>Approaches to modelling coupled flow and reaction in a 2D cementation experiment</t>
  </si>
  <si>
    <t>Reactive transport; Hydrodynamics; Porosity clogging; Numerical benchmarking; Mineral surface area; Simulation; Coupled processes; Crunch; Hytec</t>
  </si>
  <si>
    <t>POROUS-MEDIA; FLUID-FLOW; GEOTHERMAL-RESERVOIRS; NUMERICAL-SIMULATION; CHEMICAL-REACTIONS; RADIOACTIVE-WASTE; TRANSPORT; PRECIPITATION; PERMEABILITY; DISSOLUTION</t>
  </si>
  <si>
    <t>Porosity evolution at reactive interfaces is a key process that governs the evolution and performances of many engineered systems that have important applications in earth and environmental sciences. This is the case, for example, at the interface between cement structures and clays in deep geological nuclear waste disposals. Although in a different transport regime, similar questions arise for permeable reactive barriers used for biogeochemical remediation in surface environments. The COMEDIE project aims at investigating the coupling between transport, hydrodynamics and chemistry when significant variations of porosity occur. The present work focuses on a numerical benchmark used as a design exercise for the future COMEDIE-2D experiment. The use of reactive transport simulation tools like Hytec and Crunch provides predictions of the physico-chemical evolutions that are expected during the future experiments in laboratory. Focus is given in this paper on the evolution during the simulated experiment of precipitate, permeability and porosity fields. A first case is considered in which the porosity is constant. Results obtained with Crunch and Hytec are in relatively good agreement. Differences are attributable to the models of reactive surface area taken into account for dissolution/precipitation processes. Crunch and Hytec simulations taking into account porosity variations are then presented and compared. Results given by the two codes are in qualitative agreement, with differences attributable in part to the models of reactive surface area for dissolution/precipitation processes. As a consequence, the localization of secondary precipitates predicted by Crunch leads to lower local porosities than for predictions obtained by Hytec and thus to a stronger coupling between flow and chemistry. This benchmark highlights the importance of the surface area model employed to describe systems in which strong porosity variations occur as a result of dissolution/precipitation. The simulation of highly non-linear reactive transport systems is also shown to be partly dependent on specific numerical approaches. (c) 2008 Published by Elsevier Ltd.</t>
  </si>
  <si>
    <t>[Cochepin, B.; Trotignon, L.; Bildstein, O.] CEN Cadarache, Direct Energie Nucl, F-13108 St Paul Les Durance, France; [Steefel, C. I.] Lawrence Berkeley Lab, Div Earth Sci, Berkeley, CA 94720 USA; [Lagneau, V.; Van der lee, J.] Ecole Mines Paris, Ctr Geosci, F-77305 Fontainebleau, France</t>
  </si>
  <si>
    <t>Cochepin, B (corresponding author), CEN Cadarache, Direct Energie Nucl, Bat 307, F-13108 St Paul Les Durance, France.</t>
  </si>
  <si>
    <t>benoit.cochepin@cea.fr</t>
  </si>
  <si>
    <t>Steefel, Carl I/B-7758-2010</t>
  </si>
  <si>
    <t>Lagneau, Vincent/0000-0002-4653-6949; Bildstein, Olivier/0000-0003-1167-3756</t>
  </si>
  <si>
    <t>CEA Nuclear Energy Direction</t>
  </si>
  <si>
    <t>This work was supported by the CEA Nuclear Energy Direction. We also acknowledge members of the PGT (P61e Geochimie Transport, Armines-CEA-EDF-IRSN-Lafarge-Total) for fruitful discussions. US Department of Energy and Lawrence Berkeley Laboratory are acknowledged for supporting Crunch development. The authors also acknowledge three anonymous reviewers for their very constructive comments.</t>
  </si>
  <si>
    <t>10.1016/j.advwatres.2008.05.007</t>
  </si>
  <si>
    <t>WOS:000262026800002</t>
  </si>
  <si>
    <t>Molotch, NP; Margulis, SA</t>
  </si>
  <si>
    <t>Molotch, Noah P.; Margulis, Steven A.</t>
  </si>
  <si>
    <t>Estimating the distribution of snow water equivalent using remotely sensed snow cover data and a spatially distributed snowmelt model: A multi-resolution, multi-sensor comparison</t>
  </si>
  <si>
    <t>Snow &amp; ice; Snowmelt; Modeling; Remote sensing; Snow water equivalent; Rio grande</t>
  </si>
  <si>
    <t>SPECTRAL ALBEDO; MODIS; ENERGY; RADIATION; ASSIMILATION; REFLECTANCE; TEMPERATURE; VALIDATION; RESOLUTION; ALGORITHM</t>
  </si>
  <si>
    <t>Time series of fractional snow covered area (SCA) estimates from Landsat Enhanced Thematic Mapper (ETM+), Moderate Resolution Imaging Spectroradiometer (MODIS), and Advanced Very High Resolution Radiometer (AVHRR) data were combined with a spatially distributed snowmelt model to reconstruct snow water equivalent (SWE) in the Rio Grande headwaters (3419 km(2)). In this reconstruction approach, modeled snowmelt over each pixel is integrated during the period of satellite-observed snow cover to estimate SWE. Due to underestimates in snow cover detection, maximum basin-wide mean SWE using MODIS and AVHRR were, respectively, 45% and 68% lower than SWE estimates obtained using ETM+ data. The mean absolute error (MAE) of SWE estimated at 100-m resolution using ETM+ data was 23% relative to observed SWE from intensive field campaigns. Model performance deteriorated when MODIS (MAE - 50%) and AVHRR (MAE = 89%) SCA data were used. Relative to differences in the SCA products, model output was less sensitive to spatial resolution (MAE = 39% and 73% for ETM+ and MODIS simulations run at 1 km resolution, respectively), indicating that SWE reconstructions at the scale of MODIS acquisitions may be tractable provided the SCA product is improved. When considering tradeoffs between spatial and temporal resolution of different sensors, our results indicate that higher spatial resolution products such as ETM+ remain more accurate despite the lower frequency of acquisition. This motivates continued efforts to improve MODIS snow cover products. (C) 2008 Elsevier Ltd. All rights reserved.</t>
  </si>
  <si>
    <t>[Molotch, Noah P.; Margulis, Steven A.] Univ Calif Los Angeles, Dept Civil &amp; Environm Engn, Los Angeles, CA 90095 USA; [Molotch, Noah P.] CALTECH, Jet Prop Lab, Pasadena, CA 91109 USA</t>
  </si>
  <si>
    <t>Molotch, NP (corresponding author), Univ Calif Los Angeles, Dept Civil &amp; Environm Engn, 5732 Boelter Hall, Los Angeles, CA 90095 USA.</t>
  </si>
  <si>
    <t>molotch@seas.ucla.edu</t>
  </si>
  <si>
    <t>Molotch, Noah P/C-8576-2009</t>
  </si>
  <si>
    <t>National Science Foundation Hydrologic Sciences [EAR-0711600]; National Oceanic and Atmospheric Administration Office of Hydrologic Development [NA07NWS4620016]; Cooperative Institute for Research in Environmental Sciences; University of Colorado, Boulder and NASA [NNG04GO74G, NNX08AH18G]; Sustainability of Hydrology and Riparian Areas (SAHRA)</t>
  </si>
  <si>
    <t>National Science Foundation Hydrologic Sciences(National Science Foundation (NSF)NSF - Directorate for Geosciences (GEO)); National Oceanic and Atmospheric Administration Office of Hydrologic Development(National Oceanic Atmospheric Admin (NOAA) - USA); Cooperative Institute for Research in Environmental Sciences; University of Colorado, Boulder and NASA; Sustainability of Hydrology and Riparian Areas (SAHRA)</t>
  </si>
  <si>
    <t>This research was supported by the National Science Foundation Hydrologic Sciences (EAR-0711600) and by the National Oceanic and Atmospheric Administration Office of Hydrologic Development (NA07NWS4620016). Additional support was provided by a research fellowship at the Cooperative Institute for Research in Environmental Sciences, University of Colorado, Boulder and NASA Grants #NNG04GO74G, NNX08AH18G. Data collection was supported by the National Science Foundation, Science and Technology Center for the Sustainability of Hydrology and Riparian Areas (SAHRA). Walter Rosenthal is acknowledged for processing the Landsat snow cover data. R. Bales, T. Bardsley, R. Brice, R. Davis, J. Dozier, S. Fassnacht, J. McConnell, C. McKenzie, and T. Painter contributed to technical support and useful discussions. The Wolf Creek Ski Area, D. Pitcher, and field assistants are acknowledged for field support.</t>
  </si>
  <si>
    <t>10.1016/j.advwatres.2008.07.017</t>
  </si>
  <si>
    <t>WOS:000261649600009</t>
  </si>
  <si>
    <t>Blasone, RS; Vrugt, JA; Madsen, H; Rosbjerg, D; Robinson, BA; Zyvoloski, GA</t>
  </si>
  <si>
    <t>Blasone, Roberta-Serena; Vrugt, Jasper A.; Madsen, Henrik; Rosbjerg, Dan; Robinson, Bruce A.; Zyvoloski, George A.</t>
  </si>
  <si>
    <t>Generalized likelihood uncertainty estimation (GLUE) using adaptive Markov chain Monte Carlo sampling</t>
  </si>
  <si>
    <t>hydrologic modeling; uncertainty estimation; generalized likelihood uncertainty estimation (GLUE); Markov chain Monte Carlo; rainfall-runoff models; calibration</t>
  </si>
  <si>
    <t>AUTOMATIC CALIBRATION; PARAMETER-ESTIMATION; HYDROLOGIC-MODELS; RUNOFF; SENSITIVITY; OPTIMIZATION; EQUIFINALITY; INFORMATION; MULTIPLE; METHODOLOGY</t>
  </si>
  <si>
    <t>In the last few decades hydrologists have made tremendous progress in using dynamic simulation models for the analysis and understanding of hydrologic systems. However, predictions with these models are often deterministic and as such they focus on the most probable forecast, without an explicit estimate of the associated uncertainty. This uncertainty arises from incomplete process representation, uncertainty in initial conditions, input, output and parameter error. The generalized likelihood uncertainty estimation (GLUE) framework was one of the first attempts to represent prediction uncertainty within the context of Monte Carlo (MC) analysis coupled with Bayesian estimation and propagation of uncertainty. Because of its flexibility, ease of implementation and its suitability for parallel implementation on distributed computer systems, the GLUE method has been used in a wide variety of applications. However, the MC based sampling strategy of the prior parameter space typically utilized in GLUE is not particularly efficient in finding behavioral simulations. This becomes especially problematic for high-dimensional parameter estimation problems, and in the case of complex simulation models that require significant computational time to run and produce the desired output. In this paper we improve the computational efficiency of GLUE by sampling the prior parameter space using an adaptive Markov Chain Monte Carlo scheme (the Shuffled Complex Evolution Metropolis (SCEM-UA) algorithm). Moreover, we propose an alternative strategy to determine the value of the cutoff threshold based on the appropriate coverage of the resulting uncertainty bounds. We demonstrate the Superiority of this revised GLUE method with three different conceptual watershed models of increasing complexity, using both synthetic and real-world stream-flow data from two catchments with different hydrologic regimes. (c) 2007 Elsevier Ltd. All rights reserved.</t>
  </si>
  <si>
    <t>[Vrugt, Jasper A.] Los Alamos Natl Lab, Ctr Nonlinear Studies, Los Alamos, NM 87545 USA; [Blasone, Roberta-Serena; Rosbjerg, Dan] Tech Univ Denmark, Dept Environm Engn, Kongens Lyngby, Denmark; [Madsen, Henrik] DHI Water Environm &amp; Hlth, Horsholm, Denmark; [Robinson, Bruce A.] Los Alamos Natl Lab, Civilian Nucl Program Off SPO CNP, Los Alamos, NM USA; [Zyvoloski, George A.] Los Alamos Natl Lab, Div Earth &amp; Environm Sci, Los Alamos, NM 87545 USA</t>
  </si>
  <si>
    <t>Vrugt, JA (corresponding author), Los Alamos Natl Lab, Ctr Nonlinear Studies, Los Alamos, NM 87545 USA.</t>
  </si>
  <si>
    <t>vrugt@lanl.gov</t>
  </si>
  <si>
    <t>Vrugt, Jasper/C-3660-2008; Robinson, Bruce/F-6031-2010</t>
  </si>
  <si>
    <t>Rosbjerg, Dan/0000-0003-2204-8649</t>
  </si>
  <si>
    <t>10.1016/j.advwatres.2007.12.003</t>
  </si>
  <si>
    <t>WOS:000255303300003</t>
  </si>
  <si>
    <t>Villarini, G; Serinaldi, F; Krajewski, WF</t>
  </si>
  <si>
    <t>Villarini, Gabriele; Serinaldi, Francesco; Krajewski, Witold F.</t>
  </si>
  <si>
    <t>Modeling radar-rainfall estimation uncertainties using parametric and non-parametric approaches</t>
  </si>
  <si>
    <t>Radar-rainfall; Uncertainty; Copula; Non-parametric regression; Bivariate mixed distribution</t>
  </si>
  <si>
    <t>TAIL-DEPENDENCE COEFFICIENT; COPULA; HYDROLOGY; ERRORS; HYREX</t>
  </si>
  <si>
    <t>There are large uncertainties associated with radar estimates of rainfall, including systematic errors as well as the random effects from several sources. This study focuses on the modeling of the systematic error component, which can be described mathematically in terms of a conditional expectation function. The authors present two different approaches: non-parametric (kernel-based) and parametric (copula-based). A large sample (more than six years) of rain gauge measurements from a dense network located in south-west England is used as an approximation of the true ground rainfall. These data are complemented with rainfall estimates by a C-band weather radar located at Wardon Hill, which is about 40 km from the catchment. The authors compare the results obtained using the parametric and non-parametric schemes for four temporal scales of hydrologic interest (5 and 15 min, hourly and three-hourly) by means of several different performance indices and discuss the strengths and weaknesses of each approach. (c) 2008 Elsevier Ltd. All rights reserved.</t>
  </si>
  <si>
    <t>[Villarini, Gabriele; Krajewski, Witold F.] Univ Iowa, IIHR Hydrosci &amp; Engn, Iowa City, IA USA; [Serinaldi, Francesco] Univ Roma La Sapienza, Dept Hydraul Transportat &amp; Highways, Rome, Italy; [Serinaldi, Francesco] Univ Roma La Sapienza, H2CU Honors Ctr Italian Univ, Rome, Italy</t>
  </si>
  <si>
    <t>Villarini, G (corresponding author), Princeton Univ, Dept Civil &amp; Environm Engn, Princeton, NJ 08540 USA.</t>
  </si>
  <si>
    <t>gvillari@princeton.edu</t>
  </si>
  <si>
    <t>Villarini, Gabriele/F-8069-2016</t>
  </si>
  <si>
    <t>Villarini, Gabriele/0000-0001-9566-2370</t>
  </si>
  <si>
    <t>NASA Headquarters under the Earth Science Fellowship [NNX06AF23H, NNX07AD65G]; H&lt;SUP&gt;2&lt;/SUP&gt;CU - Honors Center of Italian Universities, Sapienza University of Rome; Rose &amp; Joseph Summers Endowment</t>
  </si>
  <si>
    <t>NASA Headquarters under the Earth Science Fellowship(National Aeronautics &amp; Space Administration (NASA)); H&lt;SUP&gt;2&lt;/SUP&gt;CU - Honors Center of Italian Universities, Sapienza University of Rome; Rose &amp; Joseph Summers Endowment</t>
  </si>
  <si>
    <t>The first author was supported by NASA Headquarters under the Earth Science Fellowship Grant NNX06AF23H. The second author was supported by the H&lt;SUP&gt;2&lt;/SUP&gt;CU - Honors Center of Italian Universities, Sapienza University of Rome. The third author acknowledges support of the NASA Grant NNX07AD65G and the Rose &amp; Joseph Summers Endowment. The data used were supplied by the British Atmospheric Data Centre from the NERC Hydrological Radar Experiment Dataset (http://www.badc.rl.ac.uk/data/hyrex/).</t>
  </si>
  <si>
    <t>10.1016/j.advwatres.2008.08.002</t>
  </si>
  <si>
    <t>WOS:000262026800012</t>
  </si>
  <si>
    <t>Carminati, A; Kaestner, A; Lehmann, P; Fluhler, H</t>
  </si>
  <si>
    <t>Carminati, A.; Kaestner, A.; Lehmann, P.; Fluhler, H.</t>
  </si>
  <si>
    <t>Unsaturated water flow across soil aggregate contacts</t>
  </si>
  <si>
    <t>porous media; aggregated soil; hydraulic conductivity; image analysis</t>
  </si>
  <si>
    <t>HYDRAULIC CONDUCTIVITY; POROUS-MEDIA; CAPILLARY; TRANSPORT; POROSITY; MODEL</t>
  </si>
  <si>
    <t>Unsaturated water flow through soil aggregates is controlled by the contacts between aggregates. The contacts are highly conductive when wet and become bottle-necks for flow when drained. We postulate that the hydraulic conductivity of the contacts is in first place determined by the water-filled contact area. The objective of this study was to measure and model the water-filled contact area and to relate it to the conductivity of a series of aggregates. We performed microscopic tomography of an aggregate pair equilibrated at different water potentials. By means of image analysis and a morphological pore network model, the water-filled contact area was calculated. We found that the aggregate surface is rough and the contact region contains macropores which are rapidly drained. As a consequence the water-filled contact area dramatically decreases as the water potential is diminished. We modeled this process by describing the aggregates as spheres covered by much smaller spheres representing the roughness. The water-filled contact was analytically calculated from this model. Knowing the water-filled contact area we up-scale the hydraulic conductivity of a series of aggregates. This is calculated as the harmonic mean of the contact and aggregate conductivities. The contact conductivity is calculated from the water-filled contact area. Near saturation the conductivity of a series of aggregates is close to the conductivity of a single aggregate, and, when further drained, it rapidly decreases as the water-filled contact area. The model matches the experimental data well. (C) 2008 Elsevier Ltd. All rights reserved.</t>
  </si>
  <si>
    <t>[Lehmann, P.] EPF Lausanne, Lab Soil &amp; Environm Phys, Lausanne, Switzerland</t>
  </si>
  <si>
    <t>Carminati, A (corresponding author), UFZ Helmholtz Ctr Environm Res, Dept Hydrogeol, Leipzig, Germany.</t>
  </si>
  <si>
    <t>andrea.carminati@ufz.de</t>
  </si>
  <si>
    <t>Carminati, Andrea/AAE-1926-2021; Carminati, Andrea/V-2336-2018; Kaestner, Anders P/A-4440-2014</t>
  </si>
  <si>
    <t>Kaestner, Anders P/0000-0003-4054-4726; Carminati, Andrea/0000-0001-7415-0480</t>
  </si>
  <si>
    <t>10.1016/j.advwatres.2008.01.008</t>
  </si>
  <si>
    <t>WOS:000259690200008</t>
  </si>
  <si>
    <t>Papafotiou, A; Helmig, R; Schaap, J; Lehmann, P; Kaestner, A; Fluhler, H; Neuweiler, I; Hassanein, R; Ahrenholz, B; Toelke, J; Peters, A; Durner, W</t>
  </si>
  <si>
    <t>Papafotiou, A.; Helmig, R.; Schaap, J.; Lehmann, P.; Kaestner, A.; Fluhler, H.; Neuweiler, I.; Hassanein, R.; Ahrenholz, B.; Toelke, J.; Peters, A.; Durner, W.</t>
  </si>
  <si>
    <t>From the pore scale to the lab scale: 3-D lab experiment and numerical simulation of drainage in heterogeneous porous media</t>
  </si>
  <si>
    <t>3-D experiment; neutron tomography; heterogeneity; two-phase flow; numerical simulation; pore scale; lab scale; Lattice-Boltzmann</t>
  </si>
  <si>
    <t>MULTIPHASE FLOW; HYDRAULIC CONDUCTIVITY; MODEL; SATURATION; TRANSPORT; WATER; MIGRATION; LIQUIDS</t>
  </si>
  <si>
    <t>A well-controlled 3-D experiment with pre-defined block heterogeneities is conducted, where neutron tomography is used to map 3-D water distribution after two successive drainage steps. The material and hydraulic properties of the two sands are first measured in the laboratory with multistep outflow experiments. Additionally, the pore structure of the sands is acquired by means of image analysis of synchrotron tomography data and the structure is used for pore-scale simulation of one- and two-phase flow with Lattice-Boltzmann methods. This gives us another set of material and hydraulic parameters of the sands. The two sets of hydraulic properties (from the lab scale and from the pore scale) are then used in numerical simulations of the 3-D experiment. The paper discusses critical aspects and benchmarks for experimental measurements of 3-D water distribution in heterogeneous porous media. Additionally, we discuss possibilities as well as difficulties and limitations in the determination of hydraulic properties of materials using two conceptually different approaches (pore scale and lab scale). We then test with the numerical simulations how good can predictions on flow and water content in structured media be when using these state-of-the-art methods for the determination of hydraulic properties. Based on the numerical simulations, we discuss which parameters are more difficult to predict and which of the two approaches (lab scale or pore scale) enables better predictions. (C) 2007 Elsevier Ltd. All rights reserved.</t>
  </si>
  <si>
    <t>[Papafotiou, A.; Helmig, R.; Neuweiler, I.] Univ Stuttgart, Lehrstuhl Hydromech &amp; Hydrosystemmodellierung, Inst Wasserbau, D-70569 Stuttgart, Germany; [Schaap, J.; Lehmann, P.; Kaestner, A.; Fluhler, H.] ETH Zentrum CHN, ETH, Soil Phys Grp, Inst Terr Ecol, CH-8092 Zurich, Switzerland; [Hassanein, R.] Paul Scherrer Inst, CH-5232 Villigen, Switzerland; [Ahrenholz, B.; Toelke, J.] Tech Univ Carolo Wilhelmina Braunschweig, Inst Comp Anwendungen Braunschweig, D-38106 Braunschweig, Germany; [Peters, A.; Durner, W.] Tech Univ Carolo Wilhelmina Braunschweig, Inst Geookol, D-38106 Braunschweig, Germany</t>
  </si>
  <si>
    <t>Papafotiou, A (corresponding author), Univ Stuttgart, Lehrstuhl Hydromech &amp; Hydrosystemmodellierung, Inst Wasserbau, Pfaffenwaldring 61, D-70569 Stuttgart, Germany.</t>
  </si>
  <si>
    <t>alexandros.papafotiou@iws.uni-stuttgart.de; rainer.helmig@iws.uni-stuttgart.de; joris.schaap@-wur.nl; peter.lehmann@epfl.ch; anders.kaestner@varian.com; fluehler@env.ethz.ch; insa.neuweiler@iws.uni-stuttgart.de; rene.hassa-nein@psi.ch; ahrenholz@cab.bau.tu-bs.de; toelke@cab.bau.tu-bs.de; a.peters@tu-bs.de; w.durner@tu-bs.de</t>
  </si>
  <si>
    <t>Durner, Wolfgang/A-6223-2013; Toelke, Jonas/A-1531-2009; Peters, Andre/AAV-8166-2020; Peters, Andre/A-2188-2015; Kaestner, Anders P/A-4440-2014; Helmig, Rainer/AAD-4338-2019</t>
  </si>
  <si>
    <t>Durner, Wolfgang/0000-0002-9543-1318; Peters, Andre/0000-0002-8893-8102; Peters, Andre/0000-0002-8893-8102; Kaestner, Anders P/0000-0003-4054-4726; Neuweiler, Insa/0000-0002-9297-574X; Helmig, Rainer/0000-0003-2601-5377</t>
  </si>
  <si>
    <t>This work was supported by the Deutsche Forschungsgemeinschaft (DFG) within the project First-principle-based Modelling of Transport in Unsalurated Media under the Grant He 2531/5-1.</t>
  </si>
  <si>
    <t>10.1016/j.advwatres.2007.09.006</t>
  </si>
  <si>
    <t>WOS:000259690200011</t>
  </si>
  <si>
    <t>Gaganis, P; Smith, L</t>
  </si>
  <si>
    <t>Gaganis, Petros; Smith, Leslie</t>
  </si>
  <si>
    <t>Accounting for model error in risk assessments: Alternatives to adopting a bias towards conservative risk estimates in decision models</t>
  </si>
  <si>
    <t>decision model; risk assessment; model error; conceptual error; model calibration; Bayesian analysis; Chernobyl; strontium-90 migration</t>
  </si>
  <si>
    <t>UNCERTAINTY; PREDICTIONS; CONTAMINATION; MIGRATION; TRANSPORT</t>
  </si>
  <si>
    <t>Two recently developed approaches to quantification of model (conceptual) error in a single groundwater model, a per-datum calibration methodology and a Bayesian model error analysis, were applied to a problem of Sr-90 migration to water wells at Chernobyl, Ukraine. The intent of this composition is to demonstrate their utility to accounting for the uncertainty due to model error in estimating risks (or costs) in decision models. Bayesian model error analysis resulted in a more conservative estimate of the probability of the Pripyat Town well field contamination than did the per-datum calibration approach. This difference in risk estimates is a result of the conceptual differences between the two methods. Per-datum calibration relies primarily on information on model error contained in the measurements of the dependent variables to quantify its effect on model predictions. The Bayesian model error analysis assigns equal importance to prior information on the parameters and measurements of the dependent variable, thus allowing the incorporation of a more informative description of parameter distributions, as well as subjective judgement into a risk analysis. The suitability of either of the two methods, when applied to a specific problem, may be determined based on the nature and quantity of available data. (C) 2008 Elsevier Ltd. All rights reserved.</t>
  </si>
  <si>
    <t>[Gaganis, Petros] Univ Aegean, Dept Environm, Mitilini 81100, Greece; [Smith, Leslie] Univ British Columbia, Dept Earth &amp; Ocean Sci, Vancouver, BC, Canada</t>
  </si>
  <si>
    <t>Gaganis, P (corresponding author), Univ Aegean, Dept Environm, Univ Hill,Xenia Bldg, Mitilini 81100, Greece.</t>
  </si>
  <si>
    <t>gaganis@aegean.gr</t>
  </si>
  <si>
    <t>GAGANIS, PETROS/0000-0002-9311-8782</t>
  </si>
  <si>
    <t>10.1016/j.advwatres.2008.04.010</t>
  </si>
  <si>
    <t>WOS:000258390300006</t>
  </si>
  <si>
    <t>Huang, WC; Chou, CC</t>
  </si>
  <si>
    <t>Huang, Wen-Cheng; Chou, Chia-Ching</t>
  </si>
  <si>
    <t>Risk-based drought early warning system in reservoir operation</t>
  </si>
  <si>
    <t>drought; early warning system; reservoir; risk; decision making</t>
  </si>
  <si>
    <t>DECISION</t>
  </si>
  <si>
    <t>This paper introduces a risk-based decision process integrated into a drought early warning system (DEWS) for reservoir operation. It is to support policy making under uncertainty for drought management. Aspects of posterior risk, chances of option occurrences and the cot-responding options to given chances, are provided to help decision makers to make better decisions. A new risk index is also defined to characterize decision makers' attitudes toward risk. Decision makers can understand the inclination of attitude associated with any specific probability through accuracy assessment, and learn to adjust their attitudes in decision-making process. As a pioneering experiment, the Shihmen reservoir in northern Taiwan was tested. Over the simulation period (1964-2005), the expected overall accuracy approximated to 77%. The results show that the proposed approach is very practical and should find good use for reservoir operations. (c) 2008 Elsevier Ltd. All rights reserved.</t>
  </si>
  <si>
    <t>[Huang, Wen-Cheng; Chou, Chia-Ching] Natl Taiwan Ocean Univ, Dept Harbor &amp; River Engn, Chilung 202, Taiwan</t>
  </si>
  <si>
    <t>Huang, WC (corresponding author), Natl Taiwan Ocean Univ, Dept Harbor &amp; River Engn, Chilung 202, Taiwan.</t>
  </si>
  <si>
    <t>b0137@mail.ntou.edu.tw</t>
  </si>
  <si>
    <t>10.1016/j.advwatres.2007.12.004</t>
  </si>
  <si>
    <t>WOS:000255303300004</t>
  </si>
  <si>
    <t>Papadopouios, A; Serpetzoglou, E; Anagnostou, E</t>
  </si>
  <si>
    <t>Papadopouios, Anastasios; Serpetzoglou, Efthymios; Anagnostou, Emmanoull</t>
  </si>
  <si>
    <t>Improving NWP through radar rainfall-driven land surface parameters: A case study on convective precipitation forecasting</t>
  </si>
  <si>
    <t>Numerical weather prediction; Radar rainfall; Soil moisture; Land surface modeling</t>
  </si>
  <si>
    <t>SOIL-MOISTURE; ADJUSTMENT SCHEME; SATELLITE MISSION; MODEL; HYDROMETEOROLOGY; ASSIMILATION; COORDINATE; SYSTEM</t>
  </si>
  <si>
    <t>In this study we investigate the effect of forcing the land surface scheme of an atmospheric mesoscale model with radar rainfall data instead of the model-generated rainfall fields. The goal is to provide improved surface conditions for the atmospheric model in order to achieve accurate simulations of the mesoscale circulations that can significantly affect the timing, distribution and intensity of convective precipitation. The performance of the approach is evaluated in a set of numerical experiments on the basis of a 2-day-long mesoscale convective system that occurred over the US Great Plains in July 2004. The experimental design includes multiple runs covering a variety of forcing periods. Continuous data integration was initially used to investigate the sensitivity of the model's performance in varying soil state conditions, while shorter time windows prior to the storm event were utilized to assess the effectiveness of the procedure for improving convective precipitation forecasting. Results indicate that continuous integration of radar rainfall data brings the simulated precipitation fields closer to the observed ones, as compared to the control simulation. The precipitation forecasts (up to 48 h) appear improved also in the cases of shorter integration periods (24 and 36 h), making this technique potentially useful for operational settings of weather forecasting systems. A physical interpretation of the results is provided on the basis of surface moisture and energy exchange. (C) 2008 Elsevier Ltd. All rights reserved.</t>
  </si>
  <si>
    <t>[Anagnostou, Emmanoull] Univ Connecticut, Storrs, CT 06269 USA; [Papadopouios, Anastasios; Serpetzoglou, Efthymios; Anagnostou, Emmanoull] Hellen Ctr Marine Res, Inst Inland Waters, Anavissos, Attica, Greece</t>
  </si>
  <si>
    <t>Anagnostou, E (corresponding author), Univ Connecticut, Storrs, CT 06269 USA.</t>
  </si>
  <si>
    <t>manos@engr.uconn.edu</t>
  </si>
  <si>
    <t>Papadopoulos, Anastasios/L-6578-2013</t>
  </si>
  <si>
    <t>Papadopoulos, Anastasios/0000-0002-4441-3443</t>
  </si>
  <si>
    <t>EU Marie Curie Excellence [MEXT-CT-2006-038331]</t>
  </si>
  <si>
    <t>EU Marie Curie Excellence(European Commission)</t>
  </si>
  <si>
    <t>This work was supported by EU Marie Curie Excellence Grant project PreWEC (MEXT-CT-2006-038331).</t>
  </si>
  <si>
    <t>10.1016/j.advwatres.2008.02.001</t>
  </si>
  <si>
    <t>WOS:000261649600005</t>
  </si>
  <si>
    <t>Zinevich, A; Alpert, P; Messer, H</t>
  </si>
  <si>
    <t>Zinevich, Artem; Alpert, Pinhas; Messer, Hagit</t>
  </si>
  <si>
    <t>Estimation of rainfall fields using commercial microwave communication networks of variable density</t>
  </si>
  <si>
    <t>Microwave; Backhaul; Link; Rainfall; Tomography</t>
  </si>
  <si>
    <t>PATH-AVERAGED RAINFALL; DUAL-FREQUENCY; ATTENUATION; LINK; BAND; RADAR; TOMOGRAPHY; INVERSION; GAUGE</t>
  </si>
  <si>
    <t>The use of commercial microwave radio networks which are a part of cellular communication infrastructure for mapping of the near-the-ground rainfall is challenging for many reasons: the network geometry in space is irregular, the distribution of links by frequencies and polarizations is inhomogeneous. and measurements of rain-induced attenuation are distorted by quantization. A non-linear tomographic model over a variable density grid is formulated, and its applicability and performance limits are studied by means of a simulated experiment using a model of a real microwave network. It is shown that the proposed technique is capable to accurately measure integrated near-the-ground rainfall amounts over the area of 3200 km(2) with a bias smaller than 10%. In urban area, where the density of microwave links is high, the average correlation in space between the simulated model and reconstructed rainfall fields reaches 0.89 over the variable density grid with average cell size of 5.7 km(2) and 0.74 when interpolated into the rectangular grid with pixel size 0.775 x 0.775 km(2), for the quantization interval of 0.1 dB (C) 2008 Elsevier Ltd. All rights reserved</t>
  </si>
  <si>
    <t>[Zinevich, Artem] Tel Aviv Univ, Porter Sch Environm Studies, IL-69978 Tel Aviv, Israel; [Alpert, Pinhas] Tel Aviv Univ, Dept Geophys &amp; Planetary Sci, IL-69978 Tel Aviv, Israel; [Messer, Hagit] Tel Aviv Univ, Sch Elect Engn, IL-69978 Tel Aviv, Israel</t>
  </si>
  <si>
    <t>Zinevich, A (corresponding author), Tel Aviv Univ, Porter Sch Environm Studies, IL-69978 Tel Aviv, Israel.</t>
  </si>
  <si>
    <t>artemsin@post.tau.ac.il</t>
  </si>
  <si>
    <t>Yeshaya Horowitz Association; Porter School of Environmental Studies at Tel Aviv University</t>
  </si>
  <si>
    <t>We deeply thank Y. Eisenberg, Y. Dagan, S. Mouallem and H. Pistiner (Cellcom), A. Shilva and E. Moshiev (Pelephone) for their cooperation and providing the microwave data, A. Arie (MeteoTech), A. Stupp (Tel-Aviv University) and H. Kutiel (Haifa University) for radar data. Special thanks to Oren Goldshtein for his useful comments. This research was funded in part by the Yeshaya Horowitz Association and the Porter School of Environmental Studies at Tel Aviv University. The authors are grateful to Hidde Leijnse and an anonymous reviewer for their comments and suggestions that helped us to improve an early version of the paper.</t>
  </si>
  <si>
    <t>10.1016/j.advwatres.2008.03.003</t>
  </si>
  <si>
    <t>WOS:000261649600006</t>
  </si>
  <si>
    <t>Singh, A; Minsker, BS; Valocchi, AJ</t>
  </si>
  <si>
    <t>Singh, Abhishek; Minsker, Barbara S.; Valocchi, Albert J.</t>
  </si>
  <si>
    <t>An interactive multi-objective optimization framework for groundwater inverse modeling</t>
  </si>
  <si>
    <t>Groundwater calibration; Inverse modeling; Interactive optimization; Multi-objective; Genetic algorithms; Pilot points; Regularization</t>
  </si>
  <si>
    <t>SIMULATED TRANSMISSIVITY FIELDS; PILOT POINT METHODOLOGY; AUTOMATED CALIBRATION; FLOW; IDENTIFICATION; TRANSIENT; TRANSPORT; ENSEMBLE; SOLVE</t>
  </si>
  <si>
    <t>The groundwater inverse problem of estimating heterogeneous groundwater model parameters (hydraulic conductivity in this case) given measurements of aquifer response (such as hydraulic heads) is known to be an ill-posed problem, with multiple parameter values giving similar fits to the aquifer response measurements. This problem is further exacerbated due to the lack of extensive data, typical of most real-world problems. In such cases, it is desirable to incorporate expert knowledge in the estimation process to generate more reasonable estimates. This work presents a novel interactive framework, called the 'Interactive Multi-Objective Genetic Algorithm' (IMOGA), to solve the groundwater inverse problem considering different sources of quantitative data as well as qualitative expert knowledge about the site. The IMOGA is unique in that it looks at groundwater model calibration as a multi-objective problem consisting of quantitative objectives - calibration error and regularization - and a 'qualitative' objective based on the preference of the geological expert for different spatial characteristics of the conductivity field. All these objectives are then included within a multi-objective genetic algorithm to find multiple solutions that represent the best combination of all quantitative and qualitative objectives. A hypothetical aquifer case-study (based on the test case presented by Freyberg [Freyberg DL. An exercise in ground-water model calibration and prediction. Ground Water 1988:26(3)], for which the 'true' parameter values are known, is used as a test case to demonstrate the applicability of this method. It is shown that using automated calibration techniques without using expert interaction leads to parameter values that are not consistent with site-knowledge. Adding expert interaction is shown to not only improve the plausibility of the estimated conductivity fields but also the predictive accuracy of the calibrated model. (C) 2008 Elsevier Ltd. All rights reserved.</t>
  </si>
  <si>
    <t>[Singh, Abhishek; Minsker, Barbara S.; Valocchi, Albert J.] Univ Illinois, Dept Civil &amp; Environm Engn, Urbana, IL 61801 USA</t>
  </si>
  <si>
    <t>Singh, A (corresponding author), Univ Illinois, Dept Civil &amp; Environm Engn, Urbana, IL 61801 USA.</t>
  </si>
  <si>
    <t>asingh8@gmail.com</t>
  </si>
  <si>
    <t>Valocchi, Albert/0000-0003-3217-1712; Minsker, Barbara/0000-0001-7981-2973</t>
  </si>
  <si>
    <t>Department of Energy [DE-FG07-02ER635302]</t>
  </si>
  <si>
    <t>Department of Energy(United States Department of Energy (DOE))</t>
  </si>
  <si>
    <t>This research was funded by the Department of Energy - Grant No.: DE-FG07-02ER635302. We also wish to thank Dr. Barbara A. Bailey, for her insights on the mathematical formulation of the calibration problem and Dr. Meghna Babbar for her work on the D2K IMOGA code.</t>
  </si>
  <si>
    <t>10.1016/j.advwatres.2008.05.005</t>
  </si>
  <si>
    <t>WOS:000260290800001</t>
  </si>
  <si>
    <t>Marchand, E; Clement, F; Roberts, JE; Pepin, G</t>
  </si>
  <si>
    <t>Marchand, Estelle; Clement, Francois; Roberts, Jean E.; Pepin, Guillaume</t>
  </si>
  <si>
    <t>Deterministic sensitivity analysis for a model for flow in porous media</t>
  </si>
  <si>
    <t>deterministic sensitivity analysis; singular value decomposition; Darcy flow; mixed-hybrid finite elements; automatic differentiation; nuclear waste storage</t>
  </si>
  <si>
    <t>LARGE-SCALE SYSTEMS; UNCERTAINTY ANALYSIS; DIFFERENTIATION; DECOMPOSITION</t>
  </si>
  <si>
    <t>A deterministic method for sensitivity analysis is developed and applied to a mathematical model for the simulation of flow in porous media. The method is based on the singular value decomposition (SVD) of the Jacobian matrix of the model. It is a local approach to sensitivity analysis providing a hierarchical classification of the directions in both the input space and of those in the output space reflecting the degree of sensitiveness of the latter to the former. Its low computational cost, in comparison with that of statistical approaches, allows the study of the variability of the results of the sensitivity analysis due to the variations of the input parameters of the model, and thus it can provide a quality criterion for the validity of more classical probabilistic global approaches. For the example treated here, however, this variability is weak, and deterministic and statistical methods yield similar sensitivity results. (C) 2008 Elsevier Ltd. All rights reserved.</t>
  </si>
  <si>
    <t>[Marchand, Estelle; Clement, Francois; Roberts, Jean E.] INRIA Rocquencourt, Projet Estime, F-78153 Le Chesnay, France; [Marchand, Estelle; Pepin, Guillaume] DSCS, ANDRA, F-92298 Chatenay Malabry, France</t>
  </si>
  <si>
    <t>Marchand, E (corresponding author), INRIA Rocquencourt, Projet Estime, F-78153 Le Chesnay, France.</t>
  </si>
  <si>
    <t>estelle.marchand@inria.fr</t>
  </si>
  <si>
    <t>10.1016/j.advwatres.2008.04.004</t>
  </si>
  <si>
    <t>WOS:000258390300001</t>
  </si>
  <si>
    <t>Liu, GS; Chen, Y; Zhang, DX</t>
  </si>
  <si>
    <t>Liu, Gaisheng; Chen, Yan; Zhang, Dongxiao</t>
  </si>
  <si>
    <t>Investigation of flow and transport processes at the MADE site using ensemble Kalman filter</t>
  </si>
  <si>
    <t>ensemble Kalman filter; MADE; solute transport; advection-dispersion; mass transfer</t>
  </si>
  <si>
    <t>ADVECTION-DISPERSION EQUATION; HETEROGENEOUS AQUIFER; DATA ASSIMILATION; SIMULATION</t>
  </si>
  <si>
    <t>In this work the ensemble Kalman filter (EnKF) is applied to investigate the flow and transport processes at the macro-dispersion experiment (MADE) site in Columbus, MS. The EnKF is a sequential data assimilation approach that adjusts the unknown model parameter values based on the observed data with time. The classic advection-clispersion (AD) and the dual-domain mass transfer (DDMT) models are employed to analyze the tritium plume during the second MADE tracer experiment. The hydraulic conductivity (K), longitudinal dispersivity in the AD model, and mass transfer rate coefficient and mobile porosity ratio in the DDMT model, are estimated in this investigation. Because of its sequential feature, the EnKF allows for the temporal scaling of transport parameters during the tritium concentration analysis. Inverse simulation results indicate that for the AD model to reproduce the extensive spatial spreading of the tritium observed in the field, the K in the downgradient area needs to be increased significantly. The estimated K in the AD model becomes an order of magnitude higher than the in situ flowmeter measurements over a large portion of media. On the other hand, the DDMT model gives an estimation of K that is much more comparable with the flowmeter values. In addition, the simulated concentrations by the DDMT model show a better agreement with the observed values. The root mean square (RMS) between the observed and simulated tritium plumes is 0.77 for the AD model and 0.45 for the DDMT model at 328 days. Unlike the AD model, which gives inconsistent K estimates at different times, the DDMT model is able to invert the K values that consistently reproduce the observed tritium concentrations through all times. (C) 2008 Elsevier Ltd. All rights reserved.</t>
  </si>
  <si>
    <t>[Liu, Gaisheng] Univ Kansas, Kansas Geol Survey, Lawrence, KS 66047 USA; [Chen, Yan] Univ Oklahoma, Mewbourne Sch Petr &amp; Geol Engn, Norman, OK 73019 USA; [Zhang, Dongxiao] Univ So Calif, Sonny Astani, Dept Civil &amp; Environm Engn &amp; Mork Family, Dept Chem Engn &amp; Mat Sci, Los Angeles, CA USA; [Zhang, Dongxiao] Peking Univ, Dept Energy &amp; Resources Engn, Coll Engn, Beijing 100871, Peoples R China</t>
  </si>
  <si>
    <t>Liu, GS (corresponding author), Univ Kansas, Kansas Geol Survey, 1930 Constant Ave, Lawrence, KS 66047 USA.</t>
  </si>
  <si>
    <t>gliu@kgs.ku.edu</t>
  </si>
  <si>
    <t>Zhang, Dongxiao/D-5289-2009; Zhang, Dongxiao/Q-7564-2019; Chen, Yan/E-2330-2011; Liu, Gaisheng/K-3495-2015</t>
  </si>
  <si>
    <t>Zhang, Dongxiao/0000-0001-6930-5994; Zhang, Dongxiao/0000-0001-6930-5994; Liu, Gaisheng/0000-0002-7900-0622</t>
  </si>
  <si>
    <t>10.1016/j.advwatres.2008.03.006</t>
  </si>
  <si>
    <t>WOS:000257528400004</t>
  </si>
  <si>
    <t>Bob, MM; Brooks, MC; Mravik, SC; Wood, AL</t>
  </si>
  <si>
    <t>Bob, Mustafa M.; Brooks, Michael C.; Mravik, Susan C.; Wood, A. Lynn</t>
  </si>
  <si>
    <t>A modified light transmission visualization method for DNAPL saturation measurements in 2-D models</t>
  </si>
  <si>
    <t>light intensity; flow chambers; porous media; PCE saturation; transmittance factor; sparging</t>
  </si>
  <si>
    <t>NONAQUEOUS PHASE LIQUID; POROUS-MEDIA; X-RAY; FLOW; SYSTEMS; OIL; REDISTRIBUTION; IMMOBILIZATION; INFILTRATION; DISSOLUTION</t>
  </si>
  <si>
    <t>In this research, a light transmission visualization (LTV) method was used to quantify dense non-aqueous phase liquids (DNAPL) saturation in two-dimensional (2-D), two fluid phase systems. The method is an expansion of earlier LTV methods and takes into account both absorption and refraction light theories. Based on this method, DNAPL and water saturations can rapidly be obtained point wise across sand-packed 2-D flow chambers without the need to develop a calibration curve. A single point calibration step is, however, needed when dyed DNAPL is used to account for the change in the transmission factor at the dyed DNAPL-water interface. The method was applied to measure, for the first time, undyed DNAPL saturation in small 2-D chambers. Known amounts of DNAPL, modeled by tetrachloroethylene (PCE), were added to the chamber and these amounts were compared to results obtained by this LTV method. Strong correlation existed between results obtained based on this method and the known PCE amounts with an R-2 value of 0.993. Similar experiments conducted using dyed PCE showed a stronger correlation between results obtained by this LTV method and the known amounts of dyed PCE added to the chamber with an R-2 value of 0.999. The method was also used to measure dyed PCE saturation in a large 2-D model following sparging experiments. Results obtained from image analyses following each sparging event were compared to results obtained by two independent techniques, namely gas chromatography-mass spectrometry (GC/MS) analyses and carbon column extraction. There was a good agreement between the results obtained by this LTV method and those obtained by the two independent techniques when experiments were carried out under stable light source conditions and errors in mass balance were minor. The method presented here can be expanded to measure fluid contents in three fluid phase systems and provide a non-destructive, non-intrusive tool to investigate changes in DNAPL architecture and flow characteristics in laboratory experiments. Published by Elsevier Ltd.</t>
  </si>
  <si>
    <t>[Bob, Mustafa M.; Brooks, Michael C.; Mravik, Susan C.; Wood, A. Lynn] US EPA, Natl Risk Managemennt Res Lab, Groundwater Ecosyst Restorat Div, Subsurface Protect &amp; Remediat Branch, Ada, OK 74820 USA</t>
  </si>
  <si>
    <t>Bob, MM (corresponding author), US EPA, Natl Risk Managemennt Res Lab, Groundwater Ecosyst Restorat Div, Subsurface Protect &amp; Remediat Branch, 919 Kerr Res Dr, Ada, OK 74820 USA.</t>
  </si>
  <si>
    <t>bob.mustafa@epa.gov; brooks.michael@epa.gov; mravik.susan@epa.gov; wood.lynn@epa.gov</t>
  </si>
  <si>
    <t>10.1016/j.advwatres.2008.01.016</t>
  </si>
  <si>
    <t>WOS:000255995600001</t>
  </si>
  <si>
    <t>Kusumastuti, DI; Sivapalan, M; Struthers, I; Reynolds, DA</t>
  </si>
  <si>
    <t>Kusumastuti, Dyah I.; Sivapalan, Murugesu; Struthers, Iain; Reynolds, David A.</t>
  </si>
  <si>
    <t>Thresholds in the storm response of a lake chain system and the occurrence and magnitude of lake overflows: Implications for flood frequency</t>
  </si>
  <si>
    <t>Lake overflow; Lake chains; Connectivity; Thresholds; Floods; Flood frequency</t>
  </si>
  <si>
    <t>ARCTIC CANADIAN SHIELD; CLIMATE-SOIL CONTROLS; OPEN-FRACTURED SOIL; CONCEPTUAL EXAMINATION; DOWNWARD APPROACH; WATER-BALANCE; CATCHMENT; VARIABILITY; HYDROLOGY; CONNECTIVITY</t>
  </si>
  <si>
    <t>The aim of this paper is to illustrate the effects of spatial organization of lake chains and associated storage thresholds upon lake-overflow behaviour, and specifically their impact upon large scale flow connectivity and the flood frequency of lake overflows. The analysis was carried out with the use of a multiple bucket model of the lake chain system, consisting of a network of both lakes and associated catchment areas, which explicitly incorporated within it three storage thresholds: a catchment field capacity threshold that governs catchment subsurface stormflow, a total storage capacity threshold that governs catchment surface runoff, and a lake storage capacity threshold that determines lake overflow. The model is driven by rainfall inputs generated by a stochastic rainfall model that is able to capture rainfall variability at a wide range of time scales. The study is used to gain insights into the process controls of lake-overflow generation, and in particular, to explore the crucial role of factors relating to lake organization, such as the average catchment area to lake area (A(C)/A(L)) ratio and the distribution of A(C)/A(L) with distance in the downstream direction (increasing or decreasing). The study showed that the average A(C)/A(L) value was the most important factor determining the frequency of occurrence and magnitude of floods from a landscape consisting of lake chains. The larger the average A(C)/A(L) value the more runoff is generated from catchments thus increasing both the occurrence and magnitude of lake overflows. In this case the flood frequency curve reflects that of the catchment area, and lake organization does not play an important role. When A(C)/A(L) is small the landscape is lake dominated, the spatial organization of lakes has a significant impact on lake connectivity, and consequently on flood frequency. One of the aspects of lake organization that may have a significant influence on lake connectivity is the spatial distribution of A(C)/A(L) from upstream to downstream (increasing or decreasing). In a landscape in which A(C)/A(L) increases downstream, lake overflow will occur more frequently relative to a similar landscape (i.e. identical A(C)/A(L)) with a constant value of A(C)/A(L). When A(C)/A(L) decreases downstream, however, runoff inputs from the upstream parts will trigger lake overflow in the downstream parts, and consequently, full connectivity may be achieved leading to increased flood frequencies. (c) 2008 Published by Elsevier Ltd.</t>
  </si>
  <si>
    <t>[Kusumastuti, Dyah I.; Struthers, Iain; Reynolds, David A.] Univ Western Australia, Sch Environm Syst Engn, Nedlands, WA 6009, Australia; [Sivapalan, Murugesu] Univ Western Australia, Ctr Water Res, Crawley, WA 6009, Australia</t>
  </si>
  <si>
    <t>Kusumastuti, DI (corresponding author), Lampung Univ, Fac Engn, Dept Civil Engn, Bandar Lampung 35145, Indonesia.</t>
  </si>
  <si>
    <t>kusumast@gmail.com</t>
  </si>
  <si>
    <t>Sivapalan, Murugesu/A-3538-2008</t>
  </si>
  <si>
    <t>Sivapalan, Murugesu/0000-0003-3004-3530</t>
  </si>
  <si>
    <t>AUSAID scholarship and Centre for Groundwater Studies Scholarship; Australian Research Council (ARC) Linkage Project; Department of Conservation and Land Management (CALM)</t>
  </si>
  <si>
    <t>AUSAID scholarship and Centre for Groundwater Studies Scholarship; Australian Research Council (ARC) Linkage Project(Australian Research Council); Department of Conservation and Land Management (CALM)</t>
  </si>
  <si>
    <t>This work was financially supported by an AUSAID scholarship and Centre for Groundwater Studies Scholarship awarded to the first author and by an Australian Research Council (ARC) Linkage Project awarded to D.A. Reynolds and M. Sivapalan. This support is gratefully acknowledged. We thank Tito Massenbauer and other staff of the Department of Conservation and Land Management (CALM) for their financial and institutional support.</t>
  </si>
  <si>
    <t>10.1016/j.advwatres.2008.07.016</t>
  </si>
  <si>
    <t>WOS:000262026800010</t>
  </si>
  <si>
    <t>Bakker, M</t>
  </si>
  <si>
    <t>Bakker, Mark</t>
  </si>
  <si>
    <t>Derivation and relative performance of strings of line elements for modeling (un)confined and semi-confined flow</t>
  </si>
  <si>
    <t>analytic element method; line elements; line-sink; line-doublet</t>
  </si>
  <si>
    <t>GROUNDWATER-FLOW; MATHIEU FUNCTIONS; INTEGER ORDERS; INHOMOGENEITIES; COMPUTATION</t>
  </si>
  <si>
    <t>In the analytic element method, strings of line-sinks may be used to model streams and strings of line-doublets may be used to model impermeable walls or boundaries of inhomogeneities. The resulting solutions are analytic, but the boundary conditions are met approximately. Equations for line elements may be derived in two ways: through integration of point elements (the integral solution) and through application of separation of variables in elliptical coordinates (the elliptical solution). Using both approaches, two sets of line elements are presented for four flow problems: line-sinks and line-doublets in (un)confined flow, and line-sinks and line-doublets in semi-confined flow. Elliptical line elements have the advantage that they do not need a far-field expansion for accurate evaluation far away from the element. The derivation of elliptical line elements is new and applicable to both (un)confined flow and semi-confined flow; only the resulting expressions for elliptical line elements for semi-confined flow have not been found in the current groundwater literature. Existing solutions for elliptical line elements for (un)confined flow were intended for the modeling of isolated features. Four examples are presented, one for each flow problem, to demonstrate that strings of elliptical line elements may be used to obtain accurate solutions; elliptical line-doublets for semi-confined flow can only be strung together in combination with two integral line-doublets. For a zigzag canal in (un)confined flow, a string of elliptical line-sinks performed better than a string of integral line-sinks of the same order when the smallest angle between two adjacent segments is less than 130 degrees. Elliptical line-doublets performed better than integral line-doublets for a square inhomogeneity in a uniform, confined flow field; the difference was smaller for an octagonal inhomogeneity. For semi-confined flow, the difference between the integral and elliptical line-sinks was small when modeling a zigzag canal. (C) 2008 Elsevier Ltd. All rights reserved.</t>
  </si>
  <si>
    <t>[Bakker, Mark] Delft Univ Technol, Fac Civil Engn &amp; Geosci, Water Resources Sect, NL-2628 CN Delft, Netherlands; [Bakker, Mark] Kiwa Water Res, Nieuwegein, Netherlands</t>
  </si>
  <si>
    <t>Bakker, M (corresponding author), Delft Univ Technol, Fac Civil Engn &amp; Geosci, Water Resources Sect, NL-2628 CN Delft, Netherlands.</t>
  </si>
  <si>
    <t>mark.bakker@tudelft.nl</t>
  </si>
  <si>
    <t>Bakker, Mark/0000-0002-5629-2861</t>
  </si>
  <si>
    <t>10.1016/j.advwatres.2008.02.005</t>
  </si>
  <si>
    <t>WOS:000257003800003</t>
  </si>
  <si>
    <t>Franca, MJ; Ferreira, RML; Lemmin, U</t>
  </si>
  <si>
    <t>Franca, Mario J.; Ferreira, Rui M. L.; Lemmin, Ulrich</t>
  </si>
  <si>
    <t>Parameterization of the logarithmic layer of double-averaged streamwise velocity profiles in gravel-bed river flows</t>
  </si>
  <si>
    <t>double-averaged velocity profiles; logarithmic law; velocity field measurements</t>
  </si>
  <si>
    <t>OPEN-CHANNEL FLOW; MEAN FLOW; TURBULENCE; RESISTANCE; ROUGHNESS</t>
  </si>
  <si>
    <t>The logarithmic layer of double-averaged (in time and space) streamwise velocity profiles obtained from field measurements made in the Swiss rivers, Venoge and Chamberonne is parameterized and discussed. Velocity measurements were made using a 3D Acoustic Doppler Velocity Profiler. Both riverbeds are hydraulically rough, composed of coarse gravel, with relative submergences (h/D-50) of 5.25 and 5.96, respectively. From the observations, the flow may be divided into three different layers: a roughness layer near the bed, an equivalent logarithmic layer and a surface or outer layer. It was found that a logarithmic law can describe the double-averaged profiles in the layer 0.30 &lt; z/h &lt; 0.75. The parameterization of the logarithmic law is discussed. Special emphasis is given to the geometric parameters roughness and zero-displacement heights and to the equivalent von Karman constant. (C) 2008 Elsevier Ltd. All rights reserved.</t>
  </si>
  <si>
    <t>[Franca, Mario J.] Univ Coimbra, Dept Civil Engn, P-3030788 Coimbra, Portugal; [Franca, Mario J.] Univ Coimbra, IMAR CMA, P-3030788 Coimbra, Portugal; [Ferreira, Rui M. L.] Univ Tecn Lisboa, Inst Super Tecn, Dept Civil Engn &amp; Architecture, P-1049001 Lisbon, Portugal; [Lemmin, Ulrich] Ecole Polytech Fed Lausanne, LHE, CH-1015 Lausanne, Switzerland</t>
  </si>
  <si>
    <t>Franca, MJ (corresponding author), Univ Coimbra, Dept Civil Engn, Polo 2, P-3030788 Coimbra, Portugal.</t>
  </si>
  <si>
    <t>mfranca@dec.uc.pt; ruif@civil.ist.utl.pt; ulrich.lemmin@epfl.ch</t>
  </si>
  <si>
    <t>Franca, Mário J./G-2795-2017; Ferreira, Rui M.L./I-1736-2012</t>
  </si>
  <si>
    <t>Franca, Mário J./0000-0002-0265-8581; Ferreira, Rui M.L./0000-0003-2941-0743</t>
  </si>
  <si>
    <t>10.1016/j.advwatres.2008.03.001</t>
  </si>
  <si>
    <t>WOS:000257003800004</t>
  </si>
  <si>
    <t>Andricevic, R</t>
  </si>
  <si>
    <t>Andricevic, Roko</t>
  </si>
  <si>
    <t>Exposure concentration statistics in the subsurface transport</t>
  </si>
  <si>
    <t>solute transport; stochastic method; concentration moments</t>
  </si>
  <si>
    <t>CONCENTRATION FLUCTUATIONS; HETEROGENEOUS AQUIFERS; SOLUTE TRANSPORT; LOCAL DISPERSION; VELOCITY-FIELDS; GROUNDWATER; MOMENTS; RISK; DILUTION</t>
  </si>
  <si>
    <t>The concentration fluctuations resulting from hazardous releases in the subsurface are modeled through the concentration moments. The local solute exposure concentration, resulting from the heterogeneous velocity field and pore scale dispersion in the subsurface, is a random function characterized by its statistical moments. The approximate solution to the exact equation that describes the evolution of concentration standard moments in the aquifer transport is proposed in a recursive form. The expressions for concentration second, third and fourth central moments are derived and evaluated for various flow and transport conditions. The solutions are sought by starting from the exact upper bound solution with the zero pore scale dispersion and introducing the physically based approximation that allows the inclusion of the pore scale dispersion resulting in simple closed-form expressions for the concentration statistical moments. The concentration moments are also analyzed in the relative and absolute frame of reference indicating their combined importance in the practical cases of the subsurface contaminant plume migration. The influence of pore scale dispersion with different source sizes and orientations are analyzed and discussed with respect to common cases in the environmental risk assessment problems. The results are also compared with the concentration measurements of the conservative tracer collected in the field experiments at Cape Cod and Borden Site. (c) 2008 Elsevier Ltd. All rights reserved.</t>
  </si>
  <si>
    <t>Univ Split, Civil &amp; Architectural Engn Fac, Split 21000, Croatia</t>
  </si>
  <si>
    <t>Andricevic, R (corresponding author), Univ Split, Civil &amp; Architectural Engn Fac, Matice Hrvatske 15, Split 21000, Croatia.</t>
  </si>
  <si>
    <t>rokoand@gradst.hr</t>
  </si>
  <si>
    <t>Andricevic, Roko/H-7865-2017; Andricevic, Roko/R-2313-2019</t>
  </si>
  <si>
    <t>Andricevic, Roko/0000-0001-5759-3343; Andricevic, Roko/0000-0001-5759-3343</t>
  </si>
  <si>
    <t>10.1016/j.advwatres.2008.01.007</t>
  </si>
  <si>
    <t>WOS:000255303300008</t>
  </si>
  <si>
    <t>Ahrenholz, B; Tolke, J; Lehmann, P; Peters, A; Kaestner, A; Krafczyk, M; Durner, W</t>
  </si>
  <si>
    <t>Ahrenholz, B.; Toelke, J.; Lehmann, P.; Peters, A.; Kaestner, A.; Krafczyk, M.; Durner, W.</t>
  </si>
  <si>
    <t>Prediction of capillary hysteresis in a porous material using lattice-Boltzmann methods and comparison to experimental data and a morphological pore network model</t>
  </si>
  <si>
    <t>capillary hysteresis; pore scale modeling; lattice-Boltzmann; morphological pore network model</t>
  </si>
  <si>
    <t>HYDRAULIC CONDUCTIVITY; FLOW; MEDIA; FLUID; SATURATION; PRESSURE; SIMULATION; DISPERSION; COLUMN; SCALE</t>
  </si>
  <si>
    <t>In this work we use two numerical methods which rely only on the geometry and material parameters to predict capillary hysteresis in a porous material. The first numerical method is a morphological pore network (MPN) model, where structural elements are inserted into the imaged pore space to quantify the local capillary forces. Then, based on an invasion-percolation mechanism, the fluid distribution is computed. The second numerical method is a lattice-Boltzmann (LB) approach which solves the coupled Navier-Stokes equations for both fluid phases and describes the dynamics of the fluid/fluid interface. We have developed an optimized version of the model proposed in [Tolke J, Freudiger S, Krafczyk M. An adaptive scheme for LBE multiphase flow simulations on hierarchical grids, Comput. Fluids 2006;35:820-30] for the type of flow problems encountered in this work. A detailed description of the model and an extensive validation of different multiphase test cases have been carried out. We investigated pendular rings in a sphere packing, static and dynamic capillary bundle models and the residual saturation in a sphere packing. A sample of 15 mm in diameter filled with sand particles ranging from 100 to 500 pm was scanned using X-rays from a synchrotron source with a spatial resolution of 11 mu m. Based on this geometry we computed the primary drainage, the first imbibition and the secondary drainage branch of the hysteresis loop using both approaches. For the LB approach, we investigated the dependence of the hysteresis loop on the speed of the drainage and the imbibition process. Furthermore we carried out a sensitivity analysis by simulating the hysteretic effect in several subcubes of the whole geometry with extremal characteristic properties. The predicted hysteretic water retention curves were compared to the results of laboratory experiments using inverse modeling based on the Richards equation. A good agreement for the hysteresis loop between the LB and MPN model has been obtained. The primary and secondary drainage of the hysteresis loop of the LB and MPN model compare very well, and also the experimental results fit well with a slight offset of 10% in the amplitude. Differences for the first imbibition have been observed, but also large differences between two different experimental runs have been observed. (C) 2008 Elsevier Ltd. All rights reserved.</t>
  </si>
  <si>
    <t>[Ahrenholz, B.; Toelke, J.; Krafczyk, M.] TU Braunschweig, Inst Computat Modeling Civil Engn, Braunschweig, Germany; [Lehmann, P.; Kaestner, A.] ETH, Inst Terr EcoSyst, Zurich, Switzerland</t>
  </si>
  <si>
    <t>Tolke, J (corresponding author), TU Braunschweig, Inst Computat Modeling Civil Engn, Pockelsstr 3, Braunschweig, Germany.</t>
  </si>
  <si>
    <t>toelke@irmb.tu-bs.de</t>
  </si>
  <si>
    <t>Peters, Andre/AAV-8166-2020; Toelke, Jonas/A-1531-2009; Krafczyk, Manfred/ABF-4191-2021; Durner, Wolfgang/A-6223-2013; Kaestner, Anders P/A-4440-2014; Peters, Andre/A-2188-2015</t>
  </si>
  <si>
    <t>Peters, Andre/0000-0002-8893-8102; Krafczyk, Manfred/0000-0002-8509-0871; Durner, Wolfgang/0000-0002-9543-1318; Kaestner, Anders P/0000-0003-4054-4726; Peters, Andre/0000-0002-8893-8102</t>
  </si>
  <si>
    <t>10.1016/j.advwatres.2008.03.009</t>
  </si>
  <si>
    <t>WOS:000259690200004</t>
  </si>
  <si>
    <t>Lehmann, P; Berchtold, M; Ahrenholz, B; Tolke, J; Kaestner, A; Krafczyk, M; Fluhler, H; Kunsch, HR</t>
  </si>
  <si>
    <t>Lehmann, P.; Berchtold, M.; Ahrenholz, B.; Toelke, J.; Kaestner, A.; Krafczyk, M.; Fluhler, H.; Kunsch, H. R.</t>
  </si>
  <si>
    <t>Impact of geometrical properties on permeability and fluid phase distribution in porous media</t>
  </si>
  <si>
    <t>Minkowski functionals; porous media; artificial structure; permeability; pore size; water retention function; Boolean model; lattice-Boltzmann method</t>
  </si>
  <si>
    <t>LATTICE BOLTZMANN METHOD; PORE CONNECTIVITY; WATER-RETENTION; TRANSPORT; MODELS; PREDICTION; MORPHOLOGY; SIZE</t>
  </si>
  <si>
    <t>To predict fluid phase distribution in porous media, the effect of geometric properties on flow processes must be understood. In this study, we analyze the effect of volume, surface, curvature and connectivity (the four Minkowski functionals) on the hydraulic conductivity and the water retention curve. For that purpose, we generated 12 artificial structures with 800(3) voxels (the units of a 3D image) and compared them with a scanned sand sample of the same size. The structures were generated with a Boolean model based on a random distribution of overlapping ellipsoids whose size and shape were chosen to fulfill the criteria of the measured functionals. The pore structure of sand material was mapped with X-rays from synchrotrons. To analyze the effect of geometry on water flow and fluid distribution we carried out three types of analysis: Firstly, we computed geometrical properties like chord length, distance from the solids, pore size distribution and the Minkowski functionals as a function of pore size. Secondly, the fluid phase distribution as a function of the applied pressure was calculated with a morphological pore network model. Thirdly, the permeability was determined using a state-of-the-art lattice-Boltzmann method. For the simulated structure with the true Minkowski functionals the pores were larger and the computed air-entry value of the artificial medium was reduced to 85% of the value obtained from the scanned sample. The computed permeability for the geometry with the four fitted Minkowski functionals was equal to the permeability of the scanned image. The permeability was much more sensitive to the volume and surface than to curvature and connectivity of the medium. We conclude that the Minkowski functionals are not sufficient to characterize the geometrical properties of a porous structure that are relevant for the distribution of two fluid phases. Depending on the procedure to generate artificial structures with predefined Minkowski functionals, structures differing in pore size distribution can be obtained. (C) 2008 Elsevier Ltd. All rights reserved.</t>
  </si>
  <si>
    <t>[Lehmann, P.] EPF Lausanne, Lab Soil &amp; Environm Phys, Lausanne, Switzerland; [Lehmann, P.; Kaestner, A.; Fluhler, H.] ETH, Inst Terr Ecosyst, CH-8092 Zurich, Switzerland; [Berchtold, M.; Kunsch, H. R.] ETH, Seminar Stat, Zurich, Switzerland; [Ahrenholz, B.; Toelke, J.; Krafczyk, M.] TU Braunschweig, Inst Computat Modeling Civil Engn, Braunschweig, Germany</t>
  </si>
  <si>
    <t>Lehmann, P (corresponding author), EPF Lausanne, Lab Soil &amp; Environm Phys, Lausanne, Switzerland.</t>
  </si>
  <si>
    <t>peter.lehmann@epfl.ch</t>
  </si>
  <si>
    <t>Krafczyk, Manfred/ABF-4191-2021; Kaestner, Anders P/A-4440-2014; Toelke, Jonas/A-1531-2009</t>
  </si>
  <si>
    <t xml:space="preserve">Krafczyk, Manfred/0000-0002-8509-0871; Kaestner, Anders P/0000-0003-4054-4726; </t>
  </si>
  <si>
    <t>Swiss National Science Foundation (SNF); German Research Foundation (DFG); ETH Zurich</t>
  </si>
  <si>
    <t>Swiss National Science Foundation (SNF)(Swiss National Science Foundation (SNSF)); German Research Foundation (DFG)(German Research Foundation (DFG)); ETH Zurich(ETH Zurich)</t>
  </si>
  <si>
    <t>The project was supported by the Swiss National Science Foundation (SNF), the German Research Foundation (DFG), and ETH Zurich.</t>
  </si>
  <si>
    <t>10.1016/j.advwatres.2008.01.019</t>
  </si>
  <si>
    <t>WOS:000259690200006</t>
  </si>
  <si>
    <t>Park, YJ; Sudicky, EA; Panday, S; Sykes, JF; Guvanasen, V</t>
  </si>
  <si>
    <t>Park, Y. -J.; Sudicky, E. A.; Panday, S.; Sykes, J. F.; Guvanasen, V.</t>
  </si>
  <si>
    <t>Application of implicit sub-time stepping to simulate flow and transport in fractured porous media</t>
  </si>
  <si>
    <t>fractured porous media; numerical methods; transient simulation; sub-time stepping</t>
  </si>
  <si>
    <t>SOLUTE TRANSPORT; RICHARDS EQUATION; IRRIGATION</t>
  </si>
  <si>
    <t>In general, the accuracy of numerical simulations is determined by spatial and temporal discretization levels. In fractured porous media, the time step size is a key factor in controlling the solution accuracy for a given spatial discretization. If the time step size is restricted by the relatively rapid responses in the fracture domain to maintain an acceptable level of accuracy in the entire simulation domain, the matrix tends to be temporally over-discretized. Implicit sub-time stepping applies smaller sub-time steps only to the sub-domain where the accuracy requirements are less tolerant and is most suitable for problems where the response is high in only a small portion of the domain, such as within and near the fractures in fractured porous media. It is demonstrated with illustrative examples that implicit sub-time stepping can significantly improve the simulation efficiency with minimal loss in accuracy when simulating flow and transport in fractured porous media. The methodology is successfully applied to density-dependent flow and transport simulations in a Canadian Shield environment, where the flow and transport is dominated by discrete, highly conductive fracture zones. (C) 2008 Elsevier Ltd. All rights reserved.</t>
  </si>
  <si>
    <t>[Park, Y. -J.; Sudicky, E. A.] Univ Waterloo, Dept Earth &amp; Environm Sci, Waterloo, ON N2L 3G1, Canada; [Panday, S.] Geomatrix Consultants Inc, Herndon, VA USA; [Sykes, J. F.] Univ Waterloo, Dept Civil &amp; Environm Engn, Waterloo, ON N2L 3G1, Canada; [Guvanasen, V.] HydroGeologic Inc, Reston, VA USA</t>
  </si>
  <si>
    <t>Park, YJ (corresponding author), Univ Waterloo, Dept Earth &amp; Environm Sci, Waterloo, ON N2L 3G1, Canada.</t>
  </si>
  <si>
    <t>yj2park@sciborg.uwaterloo.ca; sudicky@sciborg.u-waterloo.ca; spanday@verizon.net; sykesj@uwaterloo.ca; dguvanasen@hgl.com</t>
  </si>
  <si>
    <t>Park, Young-Jin/A-9771-2014</t>
  </si>
  <si>
    <t>Park, Young-Jin/0000-0001-9281-6098</t>
  </si>
  <si>
    <t>10.1016/j.advwatres.2008.04.002</t>
  </si>
  <si>
    <t>WOS:000257528400006</t>
  </si>
  <si>
    <t>Perona, P; Burlando, P</t>
  </si>
  <si>
    <t>Perona, P.; Burlando, P.</t>
  </si>
  <si>
    <t>Mechanistic interpretation of alpine glacierized environments: Part 1. Model formulation and related dynamical properties</t>
  </si>
  <si>
    <t>glacio-pluvial dynamics; alpine hydrology; nonlinear reservoir; time series analysis; climate change</t>
  </si>
  <si>
    <t>MULTICOMPONENT COUPLED MODEL; CLIMATE; FLOW; RECONSTRUCTION; HYDROLOGY; IMPACTS; SYSTEM; MELT</t>
  </si>
  <si>
    <t>Understanding the long-term seasonal dynamics of alpine glacierized basins is essential to evaluating their relation to climatic forcing. We focus on process knowledge by following a minimalist approach, and propose a spatially lumped nonlinear differential model (MIAGE) to describe the link between the volume V of water that is stored on the basin and the river runoff Q at the seasonal scale. We formulate the model structure by mathematically describing the link relating precipitation P, temperature T, river runoff Q and stored volumes V. Beside reproducing some typical features of the catchment hydrology of glacierized basins, MIAGE offers an explanation of their seasonal hydroclimatic behaviour and of the origin of their dissipative properties from a dynamical system perspective. By studying the model nonlinear properties, characteristics, and performances, we show that climatic change has both direct and feedback effects on such basins. Eventually a synchronization of the runoffs with either the precipitation trend or the temperature trend may occur depending on the storage conditions. This model is subsequently used in a companion paper in order to investigate the potential impact of climatic change scenarios on basins of the Italian and Swiss Alps [Mechanistic interpretation of alpine glacierized environments: Part 2. Hydrologic interpretation and model parameters identification on case study, this issue]. (C) 2008 Elsevier Ltd. All rights reserved.</t>
  </si>
  <si>
    <t>[Perona, P.; Burlando, P.] ETH, Inst Environm Engn, CH-8093 Zurich, Switzerland</t>
  </si>
  <si>
    <t>10.1016/j.advwatres.2008.03.008</t>
  </si>
  <si>
    <t>WOS:000257528400001</t>
  </si>
  <si>
    <t>Chu, J; Efendiev, Y; Ginting, V; Hou, TY</t>
  </si>
  <si>
    <t>Chu, J.; Efendiev, Y.; Ginting, V.; Hou, T. Y.</t>
  </si>
  <si>
    <t>Flow based oversampling technique for multiscale finite element methods</t>
  </si>
  <si>
    <t>multiscale; finite volume; oversampling; upscaling; two-phase flow</t>
  </si>
  <si>
    <t>ELLIPTIC PROBLEMS; 2-PHASE FLOW; PERMEABILITY</t>
  </si>
  <si>
    <t>Oversampling techniques are often used in porous media simulations to achieve high accuracy in multiscale simulations. These methods reduce the effect of artificial boundary conditions that are imposed in computing local quantities, such as upscaled permeabilities or basis functions. In the problems without scale separation and strong non-local effects, the oversampling region is taken to be the entire domain. The basis functions are computed using single-phase flow solutions which are further used in dynamic two-phase simulations. The standard oversampling approaches employ generic global boundary conditions which are not associated with actual flow boundary conditions. In this paper, we propose a flow based oversampling method where the actual two-phase flow boundary conditions are used ill constructing oversampling auxiliary functions. Our numerical results show that the flow based oversampling approach is several times more accurate than the standard oversampling method. We provide partial theoretical explanation for these numerical observations. (c) 2007 Elsevier Ltd. All rights reserved.</t>
  </si>
  <si>
    <t>[Efendiev, Y.] Texas A&amp;M Univ, Dept Math, College Stn, TX 77843 USA; [Chu, J.; Hou, T. Y.] CALTECH, Pasadena, CA 91125 USA; [Ginting, V.] Univ Wyoming, Dept Math, Laramie, WY 82071 USA</t>
  </si>
  <si>
    <t>Efendiev, Y (corresponding author), Texas A&amp;M Univ, Dept Math, College Stn, TX 77843 USA.</t>
  </si>
  <si>
    <t>efendiev@math.tamu.edu</t>
  </si>
  <si>
    <t>Efendiev, Yalchin/F-2777-2015</t>
  </si>
  <si>
    <t>Ginting, Victor/0000-0002-8191-5944</t>
  </si>
  <si>
    <t>10.1016/j.advwatres.2007.11.005</t>
  </si>
  <si>
    <t>WOS:000255303300001</t>
  </si>
  <si>
    <t>Zyvoloski, GA; Robinson, BA; Viswanathan, HS</t>
  </si>
  <si>
    <t>Zyvoloski, George A.; Robinson, Bruce A.; Viswanathan, Hari S.</t>
  </si>
  <si>
    <t>Generalized dual porosity: A numerical method for representing spatially variable sub-grid scale processes</t>
  </si>
  <si>
    <t>groundwater modeling; solute transport modeling; generalized dual porosity</t>
  </si>
  <si>
    <t>FLOW; MODELS; WATER</t>
  </si>
  <si>
    <t>A generalized dual porosity method (GDPM) has been developed to incorporate sub-grid scale heterogeneity into large-scale flow and transport simulations. The method is spatially variable in the sense that the method can be applied with different levels of resolution for different spatial nodes in the simulation. The method utilizes the nodal connectivity structure and linear equation solvers of unstructured grids like those used in the finite element method, and can be applied to any problem without externally modifying the numerical grid. The algorithm scales linearly in CPU time and storage with the number of GDPM nodes. We demonstrate the utility and computational efficiency of the technique with two verification problems and an example problem of a field site. (c) 2007 Elsevier Ltd. All rights reserved.</t>
  </si>
  <si>
    <t>[Zyvoloski, George A.; Viswanathan, Hari S.] Los Alamos Natl Lab, Los Alamos, NM 87545 USA; [Robinson, Bruce A.] Los Alamos Natl Lab, Civilian Nucl Programs, Los Alamos, NM 87545 USA</t>
  </si>
  <si>
    <t>Viswanathan, HS (corresponding author), Los Alamos Natl Lab, POB 1663, Los Alamos, NM 87545 USA.</t>
  </si>
  <si>
    <t>viswana@lanl.gov</t>
  </si>
  <si>
    <t>Robinson, Bruce/F-6031-2010</t>
  </si>
  <si>
    <t>10.1016/j.advwatres.2007.11.006</t>
  </si>
  <si>
    <t>WOS:000254397700010</t>
  </si>
  <si>
    <t>Bayer, P; Burger, CM; Finkel, M</t>
  </si>
  <si>
    <t>Bayer, P.; Buerger, C. M.; Finkel, M.</t>
  </si>
  <si>
    <t>Computationally efficient stochastic optimization using multiple realizations</t>
  </si>
  <si>
    <t>stochastic optimization; reliability-based design; wellhead protection; evolutionary algorithms; CMA-ES</t>
  </si>
  <si>
    <t>SIMPLE GENETIC ALGORITHM; PUMP-AND-TREAT; OPTIMAL-DESIGN; GROUNDWATER REMEDIATION; AQUIFER REMEDIATION; NEURAL-NETWORK; UNCERTAINTY; ADAPTATION; POLLUTION</t>
  </si>
  <si>
    <t>The presented study is concerned with computationally efficient methods for solving stochastic optimization problems involving multiple equally probable realizations of uncertain parameters. A new and straightforward technique is introduced that is based on dynamically ordering the stack of realizations during the search procedure. The rationale is that a small number of critical realizations govern the output of a reliability-based objective function. By utilizing a problem, which is typical to designing a water supply well field, several variants of this stack ordering approach are tested. The results are statistically assessed, in terms of optimality and nominal reliability. This study demonstrates that the simple ordering of a given number of 500 realizations while applying an evolutionary search algorithm can save about half of the model runs without compromising the optimization procedure. More advanced variants of stack ordering can, if properly configured, save up to more than 97% of the computational effort that would be required if the entire number of realizations were considered. The findings herein are promising for similar problems of water management and reliability-based design in general, and particularly for non-convex problems that require heuristic search techniques. (C) 2007 Elsevier Ltd. All rights reserved.</t>
  </si>
  <si>
    <t>[Bayer, P.; Buerger, C. M.; Finkel, M.] Univ Tubingen, Ctr Appl Geosci, D-72076 Tubingen, Germany</t>
  </si>
  <si>
    <t>Bayer, P (corresponding author), Univ Tubingen, Ctr Appl Geosci, Sigwartstr 10, D-72076 Tubingen, Germany.</t>
  </si>
  <si>
    <t>peter.bayer@uni-tuebingen.de; claudius.buerger@uni-tuebingen.de; michael.finkel@uni-tuebingen.de</t>
  </si>
  <si>
    <t>Bayer, Peter/J-8245-2013; Finkel, Michael/B-3590-2010</t>
  </si>
  <si>
    <t>Bayer, Peter/0000-0003-4884-5873; Finkel, Michael/0000-0002-5268-5203</t>
  </si>
  <si>
    <t>10.1016/j.advwatres.2007.09.004</t>
  </si>
  <si>
    <t>WOS:000253137000014</t>
  </si>
  <si>
    <t>Labat, D</t>
  </si>
  <si>
    <t>Labat, David</t>
  </si>
  <si>
    <t>Wavelet analysis of the annual discharge records of the world's largest rivers</t>
  </si>
  <si>
    <t>global hydrology; interannual variability; multidecadal variability; wavelet analysis</t>
  </si>
  <si>
    <t>DECADAL CLIMATE VARIABILITY; NORTH-ATLANTIC OSCILLATION; NINO-SOUTHERN OSCILLATION; SURFACE-TEMPERATURE; EL-NINO; INTERDECADAL FLUCTUATIONS; INTERANNUAL VARIABILITY; SPATIAL-ORGANIZATION; RUNOFF FLUCTUATIONS; PARANA RIVER</t>
  </si>
  <si>
    <t>The determination of the temporal variability of water resources is of high importance with respect to long-term water policy. This contribution provides a wavelet-based global analysis of 55 large river discharge fluctuations located on the five continents. It shows that large river runoff records should be considered as valuable climatic proxies (such as temperature or precipitation records) since discharge series integrate intermittent 4-year and longer processes. Effectively, continuous Morlet wavelet analysis allows to identify statistically significant bands of intermittent fluctuations from interannual 5-8-year to decadal, 12-15-year, bidecadal, 28-year fluctuations and 4-70-year considering the longest time series available in Europe and North America. Reasonable physical relationships between land-water cycle oscillations and climate forcings (such as ENSO or NAO) are documented and investigated but all these results should later on be more systematically confirmed by cross-wavelet analyses. (c) 2007 Elsevier Ltd. All rights reserved.</t>
  </si>
  <si>
    <t>Univ Toulouse, LMTG, CNRS, IRD OMP, F-31400 Toulouse, France</t>
  </si>
  <si>
    <t>Labat, D (corresponding author), Univ Toulouse, LMTG, CNRS, IRD OMP, 14 Ave Edouard Belin, F-31400 Toulouse, France.</t>
  </si>
  <si>
    <t>labat@lmtg.obs-mip.fr</t>
  </si>
  <si>
    <t>Labat, David DL/G-1911-2011</t>
  </si>
  <si>
    <t>10.1016/j.advwatres.2007.07.004</t>
  </si>
  <si>
    <t>WOS:000253019900009</t>
  </si>
  <si>
    <t>Multi-step and two-step experiments in heterogeneous porous media to evaluate the relevance of dynamic effects</t>
  </si>
  <si>
    <t>HYDRAULIC CONDUCTIVITY; OUTFLOW EXPERIMENTS; CAPILLARY-PRESSURE; STEADY-STATE; FLOW; SOILS</t>
  </si>
  <si>
    <t>The determination of hydraulic properties in non-stationary experiments is suspected to be affected by dynamic effects. This is based on thermodynamic considerations on the pore scale displacement of wetting and non-wetting phase. But also macroscopic heterogeneities at the continuum scale may influence the dynamics of water during drainage and wetting. In this paper we investigate both aspects. Firstly, we present the results of typical multi-step outflow experiments in heterogeneous sand columns which are compared with two-step outflow experiments covering the same pressure range. The discrepancies caused by pressure steps of different size reveal the impact of dynamic effects due to the non-stationarity of the experiments. Secondly, the influence of macroscopic heterogeneities is investigated based on two-dimensional heterogeneous parameter fields where we compare static hydraulic properties with those obtained from simulated dynamic experiments. These analyses are restricted to numerical experiments because the focus is on the effect of heterogeneities and not on the validity of the applied model (i.e. Richards equation). We found that dynamic effects are not critical neither during the non-stationary experiments nor for heterogeneous parameter fields. This is a positive message for the usage of multi-step outflow experiments to estimate hydraulic parameters. A prerequisite for this clear statement was the introduction of a highly flexible parametrization of the pressure-saturation relation psi(0) which has the only physical constraint to be monotone. (c) 2007 Elsevier Ltd. All rights reserved.</t>
  </si>
  <si>
    <t>[Vogel, H. -J.] UFZ Helmholtz Ctr Environm Res, Theodor Str 4, D-06120 Halle, Germany; [Vogel, H. -J.; Samouelian, A.] Heidelberg Univ, Inst Environm Phys, D-69120 Heidelberg, Germany; [Samouelian, A.] INRA Orleans, Soil Sci, F-45166 Olivet, France; [Ippisch, O.] Univ Stuttgart, Inst Parallel &amp; Distributed Syst, D-70569 Stuttgart, Germany</t>
  </si>
  <si>
    <t>Vogel, HJ (corresponding author), UFZ Helmholtz Ctr Environm Res, Theodor Str 4, D-06120 Halle, Germany.</t>
  </si>
  <si>
    <t>hans-joerg.vogel@ufz.de; Anatja.Sa-mouelian@orleans.inra.fr; olaf.ippisch@iwr.uni-heidel-berg.de</t>
  </si>
  <si>
    <t>10.1016/j.advwatres.2007.08.003</t>
  </si>
  <si>
    <t>WOS:000253019900015</t>
  </si>
  <si>
    <t>Schubert, JE; Sanders, BF; Smith, MJ; Wright, NG</t>
  </si>
  <si>
    <t>Schubert, Jochen E.; Sanders, Brett F.; Smith, Martin J.; Wright, Nigel G.</t>
  </si>
  <si>
    <t>Unstructured mesh generation and landcover-based resistance for hydrodynamic modeling of urban flooding</t>
  </si>
  <si>
    <t>Flood inundation; Flood modeling; DEM; DTM; LiDAR; Aerial imagery; Finite volume method; Terrain modeling; Urban flooding; Unstructured mesh</t>
  </si>
  <si>
    <t>SHALLOW-WATER MODEL; INUNDATION; SIMULATION; SURFACE; FLOW; PARAMETERIZATION; CLASSIFICATION; PERFORMANCE; VEGETATION; RESOLUTION</t>
  </si>
  <si>
    <t>Urban flood inundation modeling with a hydrodynamic flow solver is addressed in this paper, focusing on strategies to effectively integrate geospatial data for unstructured mesh generation, building representation and flow resistance parameterization. Data considered include Light Detection and Ranging (LiDAR) terrain height surveys, aerial imagery and vector clatasets such as building footprint polygons. First, a unstructured mesh-generation technique we term the building-hole method (BH) is developed whereby building footprint data define interior domain boundaries or mesh holes. A wall boundary condition depicts the impact of buildings on flood hydrodynamics. BH provides an alternative to the more commonly used method of raising terrain heights where buildings coincide with the mesh. We term this the building-block method (BB). Application of BH and BB to a flooding site in Glasgow, Scotland identifies a number of tradeoffs to consider at resolutions ranging from 1 to 5 m. At fine resolution, BH is shown to be similarly accurate but execute faster than BB. And at coarse resolution, BH is shown to preserve the geometry of buildings and maintain better accuracy than BB, but requires a longer run time. Meshes that ignore buildings completely (no-building method or NB) also support surprisingly good flood inundation predictions at coarse resolution compared to BH and BB. NB also supports faster execution times than BH at coarse resolution because the latter uses localized refinements that mandate a greater number of computational cells. However, with mesh refinement, NB converges to a different (and presumably less-accurate) solution compared to BH and BB. Using the same test conditions, Hunter et al. [Hunter NM, Bates PD, Neelz S, Pender G, Villanueva 1, Wright NG, Liang D, et al. Benchmarking 2D hydraulic models for urban flood simulations. ICE J Water Manage 2008;161(1):13-30] compared the performance of dynamic-wave and diffusive-wave models and reported that diffusive-wave models under-predicted the longitudinal penetration of the flood zone due to important inertial effects. Here, we find that a relatively coarse-mesh implementation of a dynamic-wave model suffers from the same drawback because of numerical diffusion. This shows that whether diffusion is achieved through the mathematics or numerics, the effect on flood extent is similar. Finally, several methods of distributing resistance parameters (e.g., Manning n) across the Glasgow site were evaluated including methods that utilize aerial imagery-based landcover classification data. MasterMap (R) landcover classification data and LiDAR-based feature height data (e.g., height of shrubs or hedges). Results show that landcover data is more important than feature height data in this urban site, that shadows in aerial imagery can cause errors in landcover classification which degrade flood predictions, and that aerial imagery offers a more detailed mapping of trees and bushes than MasterMap (R) which can locally impact depth predictions but has little impact on flood extent. (c) 2008 Elsevier Ltd. All rights reserved.</t>
  </si>
  <si>
    <t>[Sanders, Brett F.] Univ Calif Irvine, Dept Civil &amp; Environm Engn, Irvine, CA 92617 USA; [Schubert, Jochen E.; Smith, Martin J.] Univ Nottingham, IESSG, Nottingham NG7 2RD, England; [Wright, Nigel G.] UNESCO, IHE Inst Water Educ, Delft, Netherlands</t>
  </si>
  <si>
    <t>Sanders, BF (corresponding author), Univ Calif Irvine, Dept Civil &amp; Environm Engn, 4130 Engn Gateway, Irvine, CA 92617 USA.</t>
  </si>
  <si>
    <t>bsanders@uci.edu</t>
  </si>
  <si>
    <t>Sanders, Brett/AAW-8266-2020; Sanders, Brett F/K-7153-2012; Wright, Nigel/B-3846-2009</t>
  </si>
  <si>
    <t>Sanders, Brett/0000-0002-1592-5204; Wright, Nigel/0000-0002-1289-2830; Schubert, Jochen/0000-0002-9456-6683</t>
  </si>
  <si>
    <t>UK Flood Risk Management Research Consortium; UC Water Resources Center [WR1016]</t>
  </si>
  <si>
    <t>UK Flood Risk Management Research Consortium; UC Water Resources Center</t>
  </si>
  <si>
    <t>This research was supported in part by the UK Flood Risk Management Research Consortium, who provided funding for J. Schubert to travel to Irvine, California and complete this study under the advisement of B. Sanders who spent his sabbatical the previous year at The University of Nottingham, UK where the study germinated. B. Sanders was supported by a grant from the UC Water Resources Center (Grant No. WR1016), which is gratefully acknowledged. The authors thank S. Neelz, G. Pender and Glasgow City Council for providing the data necessary to complete this study, and T. Fewtrell and P. Bates for providing model simulation data from the Hunter et al. [31] study. Lastly, the authors thank the anonymous reviewers for raising questions and offering comments that enabled us to improve the paper.</t>
  </si>
  <si>
    <t>10.1016/j.advwatres.2008.07.012</t>
  </si>
  <si>
    <t>WOS:000262026800007</t>
  </si>
  <si>
    <t>Han, WS; McPherson, B</t>
  </si>
  <si>
    <t>Han, Weon Shik; McPherson, Brian</t>
  </si>
  <si>
    <t>Comparison of two different equations of state for application of carbon dioxide sequestration</t>
  </si>
  <si>
    <t>carbon dioxide (CO2); sequestration; equation of state; caprock integrity; brine; multiphase flow</t>
  </si>
  <si>
    <t>REACTIVE TRANSPORT; SALINE AQUIFERS; MULTIPHASE FLOW; POROUS-MEDIA; CO2; STORAGE; FLUID; MODEL; SOLUBILITY; SIMULATION</t>
  </si>
  <si>
    <t>We suggest that different equations of state (EOS) algorithms can and frequently will provide very different predictions of CO2 migration following injection for sequestration. Rather than carry out an exhaustive examination of all EOS algorithms available, we elected to evaluate this general hypothesis by making detailed comparisons of simulation results of two very common EOS algorithms. We simulated and compared CO2 migration patterns using two fundamentally different EOS algorithms - Modified Redlich-Kwong EOS (MRKEOS) and Span and Wagner EOS (SWEOS). In general, the predictions of thermophysical properties for both algorithms are close, except for a contrast in the predicted fugacity coefficient of CO2, which subsequently propagates to a contrast in predicted solubility in water/brine. Typically, MRKEOS underestimates solubility of CO2 compared to both SWEOS and experimental solubility data. In simulations of CO2 migration, dissolution rates of separate-phase CO2 predicted from the two EOS algorithms were significantly different, even for small contrasts in predicted fluid properties from EOS algorithms, resulting in markedly different migration patterns. We also examined the potential disparities of simulating integrity of caprock using these two common EOS algorithms. To simplify the analysis and to isolate the roles of specific properties, we limited these simulations to one dimension. Simulation results from both EOS algorithms indicate that the distance that separate-phase CO2 migrates through an unfractured caprock varies linearly with the amount of injected CO2, logarithmically with permeability, and inversely with porosity. More general sensitivity analyses were conducted to investigate the roles of individual parameters with respect to various properties, including how brine density, viscosity, and CO2 solubility in brine, affect CO2 flow and transport. General results suggest that both brine density and CO2 solubility are critical factors. The combined results of this study suggest that choice of EOS algorithm is critical, because even small differences in predicted density and solubility can lead to dramatic differences in migration patterns and timing of different processes such as gravity segregation and caprock penetration. We only evaluated two EOS algorithms, but the resulting disparities were great enough that we conclude that other EOS algorithms will also produce variable results in predicted migration and related processes. (C) 2008 Elsevier Ltd. All rights reserved.</t>
  </si>
  <si>
    <t>[McPherson, Brian] Univ Utah, Dept Civil &amp; Environm Engn, Salt Lake City, UT 84112 USA; [McPherson, Brian] Univ Utah, Energy &amp; Geosci Inst, Salt Lake City, UT 84112 USA; [Han, Weon Shik] New Mexico Inst Min &amp; Technol, Dept Earth &amp; Environm Sci, Socorro, NM 87801 USA</t>
  </si>
  <si>
    <t>McPherson, B (corresponding author), Univ Utah, Dept Civil &amp; Environm Engn, Salt Lake City, UT 84112 USA.</t>
  </si>
  <si>
    <t>b.j.mcpherson@utah.edu</t>
  </si>
  <si>
    <t>McPherson, Brian/M-4734-2016</t>
  </si>
  <si>
    <t>McPherson, Brian/0000-0002-3836-2651; Han, Weon Shik/0000-0002-7282-6253</t>
  </si>
  <si>
    <t>10.1016/j.advwatres.2008.01.011</t>
  </si>
  <si>
    <t>WOS:000257003800001</t>
  </si>
  <si>
    <t>Wissmeier, L; Barry, DA</t>
  </si>
  <si>
    <t>Wissmeier, L.; Barry, D. A.</t>
  </si>
  <si>
    <t>Reactive transport in unsaturated soil: Comprehensive modelling of the dynamic spatial and temporal mass balance of water and chemical components</t>
  </si>
  <si>
    <t>Review</t>
  </si>
  <si>
    <t>vadose zone; PHREEQC; reactive transport; unsaturated flow; surface complexation; geochemical modelling</t>
  </si>
  <si>
    <t>SPLIT-OPERATOR METHODS; POROUS-MEDIA; MULTICOMPONENT TRANSPORT; HYDRAULIC-CONDUCTIVITY; ION-BINDING; FLOW; GROUNDWATER; EQUILIBRIUM; EQUATION; CATION</t>
  </si>
  <si>
    <t>By implementing the moisture-based form of Richards' equation into the geochemical modelling framework PHREEQC, a generic tool for the simulation of one-dimensional flow and solute transport in the vadose zone undergoing complex geochemical reactions was developed. A second-order, cell-centred, explicit finite difference scheme was employed for the numerical solution of the partial differential equations of flow and transport. In this scheme, the charge-balanced soil solution is treated as an assembly of elements, where changes in water and solute contents result from fluxes of elements across cell boundaries. Therefore, water flow is considered in terms of oxygen and hydrogen transport. The direct implementation into the geochemical framework provides access to the full set of reactions available in PHREEQC, giving capabilities beyond existing software for unsaturated flow and reaction. Possible reactions include complex aqueous speciation, cation exchange, equilibrium phase dissolution and precipitation, formation of solid solutions, redox reactions, gas phase exchange, surface adsorption considering electrostatics and kinetic reactions with user-defined rate equations, among others. Geochemical reactions were coupled to transport processes by non-iterative sequential operator splitting. The scheme is currently limited to cases where changes in physical fluid properties and hydraulic flow characteristics due to geochemical reactions are negligible. Results from extensive code verification with analytical and accurate numerical solutions as well as HYDRUS-1 D show the excellent performance of the scheme for a variety of hydraulic models including the Brooks and Corey model and the van Genuchten model. High accuracy was gained by the use of integrated diffusivities in the finite difference formulation. The integration of complex geochemical reactions was verified with HP1 by simulating the infiltration of a hyperalkaline solution into a clay soil involving aqueous speciation, equilibrium and kinetic phase dissolution/precipitation and cation exchange reactions. The novel capability of the scheme to account for the influence of geochemical reactions on water contents was demonstrated by comparing reactive and non-reactive transport under transient flow conditions. The simulation of surface complexation according to the diffuse double layer model with an explicit calculation of the ion composition in the diffuse layer in transient unsaturated flow conditions, as shown, represents an additional advance in vadose zone modelling. (C) 2008 Elsevier Ltd. All rights reserved.</t>
  </si>
  <si>
    <t>[Wissmeier, L.; Barry, D. A.] Ecole Polytech Fed Lausanne, Lab Technol Ecol, Inst Sci &amp; Technol Environm, CH-1015 Lausanne, Switzerland</t>
  </si>
  <si>
    <t>Wissmeier, L (corresponding author), Ecole Polytech Fed Lausanne, Lab Technol Ecol, Inst Sci &amp; Technol Environm, Stn 2, CH-1015 Lausanne, Switzerland.</t>
  </si>
  <si>
    <t>laurin.wissmeier@epfl.ch; andrew.barry@epfl.ch</t>
  </si>
  <si>
    <t>Barry, David A/C-6077-2008</t>
  </si>
  <si>
    <t>Barry, David A/0000-0002-8621-0425</t>
  </si>
  <si>
    <t>10.1016/j.advwatres.2008.02.003</t>
  </si>
  <si>
    <t>WOS:000255995600010</t>
  </si>
  <si>
    <t>Hsu, SM; Liu, CJ; Yu, WS</t>
  </si>
  <si>
    <t>Hsu, Shaohua Marko; Liu, Chien-Jung; Yu, Wei-Sheng</t>
  </si>
  <si>
    <t>Entry angle at a line sink during withdrawal from a two-layer flow</t>
  </si>
  <si>
    <t>selective withdrawal; entry angle; two-layer flow; dimensionless discharge</t>
  </si>
  <si>
    <t>SUPERCRITICAL WITHDRAWAL; SELECTIVE WITHDRAWAL; TURBIDITY CURRENTS; FLUID</t>
  </si>
  <si>
    <t>rectangular flume with dimensions of length 180 cm, height 60 cm and width 20 cm was used to observe the entry angle (i.e. angle between the interface and the centerline of the slot) of a two-layer flow withdrawal by a line sink. Saline water was used to form a bottom density current and red dye was applied. Based on the experimental data, one could see that the dimensionless discharge is more influential on the entry angle than the depth-averaged concentration of the lower-layer flow. Thus, the influence of concentration on experimental conditions is negligible for evaluation of the entry angle. The absolute values of entry angles increase with the absolute values of the dimensionless discharge. Almost all absolute values of the theoretical angle are bigger than that of the measured angle with a deviation bounded within 0.15 rad. The influence on the entry angle from the dimensionless discharge is symmetrical between the drawdown curve (interface above the slot) and the suck-up curve (interface below the slot). This phenomenon can be seen from a simplified form of a theoretical formula. (c) 2007 Published by Elsevier Ltd.</t>
  </si>
  <si>
    <t>[Liu, Chien-Jung] Feng Chia Univ, Inst Civil &amp; Hydraul Engn, Taichung 407, Taiwan; [Hsu, Shaohua Marko] Feng Chia Univ, Dept Water Resources Engn &amp; Conservat, Taichung 407, Taiwan; [Yu, Wei-Sheng] Chungyu Inst Technol, Dept Multimedia &amp; Game Sci, Chilung 201, Taiwan</t>
  </si>
  <si>
    <t>Liu, CJ (corresponding author), Feng Chia Univ, Inst Civil &amp; Hydraul Engn, 100 Wen Hua Rd, Taichung 407, Taiwan.</t>
  </si>
  <si>
    <t>shhsu@fcu.edu.tw; p9112253@fcu.edu.tw; wsyu@cit.edu.tw</t>
  </si>
  <si>
    <t>HSU, Shaohua/AAE-1973-2021</t>
  </si>
  <si>
    <t>HSU, Shaohua/0000-0002-2906-6244</t>
  </si>
  <si>
    <t>10.1016/j.advwatres.2007.10.002</t>
  </si>
  <si>
    <t>WOS:000254397700002</t>
  </si>
  <si>
    <t>Ji, SH; Park, YJ; Sudicky, EA; Sykes, JF</t>
  </si>
  <si>
    <t>Ji, Sung-Hoon; Park, Young-Jin; Sudicky, Edward A.; Sykes, Jon F.</t>
  </si>
  <si>
    <t>A generalized transformation approach for simulating steady-state variably-saturated subsurface flow</t>
  </si>
  <si>
    <t>numerical method; unsaturated flow; steady-state; Kirchhoff transformation</t>
  </si>
  <si>
    <t>FINITE-ELEMENT METHOD; UNSATURATED FLOW; NUMERICAL-SOLUTION; HYDRAULIC CONDUCTIVITY; MODEL; INFILTRATION; ITERATION; SELECTION; EQUATION</t>
  </si>
  <si>
    <t>A numerical method is proposed to accurately and efficiently compute a direct steady-state solution of the nonlinear Richards equation. In the proposed method, the Kirchhoff integral transformation and a complementary transformation are applied to the governing equation in order to separate the nonlinear hyperbolic characteristic from the linear parabolic part. The separation allows the transformed governing equation to be applied to partially- to fully-saturated systems with arbitrary constitutive relations between primary (pressure head) and secondary variables (relative permeability). The transformed governing equation is then discretized with control volume finite difference/finite element approximations, followed by inverse transformation. The approach is compared to analytical and other numerical approaches for variably-saturated flow in 1-D and 3-D domains. The results clearly demonstrate that the approach is not only more computationally efficient but also more accurate than traditional numerical solutions. The approach is also applied to an example flow problem involving a regional-scale variably-saturated heterogeneous system, where the vadose zone is up to 1 km thick. The performance, stability, and effectiveness of the transform approach is exemplified for this complex heterogeneous example, which is typical of many problems encountered in the field. It is shown that Computational performance can be enhanced by several orders of magnitude with the described integral transformation approach. (C) 2007 Elsevier Ltd. All rights reserved.</t>
  </si>
  <si>
    <t>[Ji, Sung-Hoon; Park, Young-Jin; Sudicky, Edward A.] Univ Waterloo, Dept Earth &amp; Environm Sci, Waterloo, ON N2L 3G1, Canada; [Sykes, Jon F.] Univ Waterloo, Dept Civil &amp; Environm Engn, Waterloo, ON N2L 3G1, Canada</t>
  </si>
  <si>
    <t>shji@sciborg.uwaterloo.ca; yj2park@sciborg.uwaterloo.ca; sudicky@sciborg.uwaterloo.ca; sykesj@uwaterloo.ca</t>
  </si>
  <si>
    <t>Park, Young-Jin/A-9771-2014; Ji, Sung-Hoon/AAJ-6073-2020</t>
  </si>
  <si>
    <t>Park, Young-Jin/0000-0001-9281-6098; Ji, Sung-Hoon/0000-0002-2506-4049</t>
  </si>
  <si>
    <t>10.1016/j.advwatres.2007.08.010</t>
  </si>
  <si>
    <t>WOS:000253137000008</t>
  </si>
  <si>
    <t>Mahanama, SPP; Koster, RD; Reichle, RH; Zubair, L</t>
  </si>
  <si>
    <t>Mahanama, Sarith P. P.; Koster, Randal D.; Reichle, Rolf H.; Zubair, Lareef</t>
  </si>
  <si>
    <t>The role of soil moisture initialization in subseasonal and seasonal streamflow prediction - A case study in Sri Lanka</t>
  </si>
  <si>
    <t>Soil moisture; Soil moisture initialization; Streamflow; Streamflow prediction; Sri Lanka</t>
  </si>
  <si>
    <t>LATITUDE HYDROLOGICAL PROCESSES; CATCHMENT-BASED APPROACH; TORNE-KALIX BASIN; SURFACE PROCESSES; PILPS PHASE-2(E); UNITED-STATES; RIVER-BASIN; PREDICTABILITY; MEMORY; SIMULATIONS</t>
  </si>
  <si>
    <t>The two main contributors to streamflow predictability at subseasonal to seasonal timescales in tropical regions are: (i) the predictability of meteorologic (particularly precipitation) anomalies, and (ii) the land surface soil moisture state at the start of the forecast period. Meteorological predictions at subseasonal timescale are usually fraught with error and may not be dependable. The accurate initialization of soil moisture, as obtained through real-time land data analysis, may provide skill in subseasonal to seasonal streamflow prediction, even when the prediction skill for rainfall is small. A series of experiments using the Catchment Land Surface Model (CLSM) is performed to characterize the contribution of accurate soil moisture initialization to the skill of streamflow prediction in Sri Lanka at timescales up to 2 months. We find that at the monthly timescale, accurate soil moisture initialization provides between 10% and 60% of the total runoff prediction skill that could be obtained under a perfect prediction of meteorological forcing. Some contributions to streamflow forecast skill are also found for the second month of forecast. (C) 2008 Elsevier Ltd. All rights reserved.</t>
  </si>
  <si>
    <t>[Mahanama, Sarith P. P.; Koster, Randal D.; Reichle, Rolf H.] NASA, Goddard Space Flight Ctr, Global Modeling &amp; Assimilat Off, Greenbelt, MD 20771 USA; [Mahanama, Sarith P. P.; Reichle, Rolf H.] Univ Maryland Baltimore Cty, Goddard Earth Sci &amp; Technol Ctr, Baltimore, MD 21250 USA; [Zubair, Lareef] Columbia Univ, Int Res Inst Climate &amp; Soc, Earth Inst, Palisades, NY 10964 USA</t>
  </si>
  <si>
    <t>Mahanama, SPP (corresponding author), NASA, Goddard Space Flight Ctr, Global Modeling &amp; Assimilat Off, Mail Stop 610-1, Greenbelt, MD 20771 USA.</t>
  </si>
  <si>
    <t>Sarith.P.Mahanama@nasa.gov; Randal.D.Koster@nasa.gov; Rolf.H.Reichle@nasa.gov; lareef@iri.columbia.edu</t>
  </si>
  <si>
    <t>Koster, Randal D/F-5881-2012; Reichle, Rolf H/E-1419-2012</t>
  </si>
  <si>
    <t>Koster, Randal D/0000-0001-6418-6383; Reichle, Rolf H/0000-0001-5513-0150</t>
  </si>
  <si>
    <t>10.1016/j.advwatres.2008.06.004</t>
  </si>
  <si>
    <t>WOS:000260290800006</t>
  </si>
  <si>
    <t>Pasandi, M; Samani, N; Barry, DA</t>
  </si>
  <si>
    <t>Pasandi, M.; Samani, N.; Barry, D. A.</t>
  </si>
  <si>
    <t>Effect of wellbore storage and finite thickness skin on flow to a partially penetrating well in a phreatic aquifer</t>
  </si>
  <si>
    <t>ground water; analytical solution; pumping test; unsteady flow; Laplace transform</t>
  </si>
  <si>
    <t>LARGE-DIAMETER WELL; UNCONFINED AQUIFER; TRANSIENT FLOW; PUMPING TESTS; HYDRAULICS; DRAWDOWN; MODEL</t>
  </si>
  <si>
    <t>An analytical model is presented for the analysis of constant flux tests conducted in a phreatic aquifer having a partially penetrating well with a finite thickness skin. The solution is derived in the Laplace transform domain for the drawdown in the pumping well, skin and formation regions. The time-domain solution in terms of the aquifer drawdown is then obtained from the numerical inversion of the Laplace transform and presented as dimensionless drawdown-time curves. The derived solution is used to investigate the effects of the hydraulic conductivity contrast between the skin and formation, in addition to wellbore storage, skin thickness, delayed yield, partial penetration and distance to the observation well. The results of the developed solution were compared with those from an existing solution for the case of an infinitesimally thin skin. The latter solution can never approximate that for the developed finite skin. Dimensionless drawdown-time curves were compared with the other published results for a confined aquifer. Positive skin effects are reflected in the early time and disappear in the intermediate and late time aquifer responses. But in the case of negative skin this is reversed and the negative skin also tends to disguise the wellbore storage effect. A thick negative skin lowers the overall drawdown in the aquifer and leads to more persistent delayed drainage. Partial penetration increases the drawdown in the case of a positive skin; however its effect is masked by the negative skin. The influence of a negative skin is pronounced over a broad range of radial distances. At distant observation points the influence of a positive skin is too small to be reflected in early and intermediate time pumping test data and consequently the type curve takes its asymptotic form. (C) 2007 Elsevier Ltd. All rights reserved.</t>
  </si>
  <si>
    <t>[Pasandi, M.; Samani, N.] Coll Sci, Dept Earth Sci, Shiraz 71454, Iran; [Barry, D. A.] Ecole Polytech Fed Lausanne, Inst Sci &amp; Technol Environm, Lab Technol Ecol, CH-1015 Lausanne, Switzerland</t>
  </si>
  <si>
    <t>Samani, N (corresponding author), Coll Sci, Dept Earth Sci, Shiraz 71454, Iran.</t>
  </si>
  <si>
    <t>Pasandi@suse.ac.ir; Samani@susc.ac.ir; andrew.barry@epfl.ch</t>
  </si>
  <si>
    <t>10.1016/j.advwatres.2007.09.001</t>
  </si>
  <si>
    <t>WOS:000253137000013</t>
  </si>
  <si>
    <t>Rhodes, ME; Bijeljic, B; Blunt, MJ</t>
  </si>
  <si>
    <t>Rhodes, Matthew E.; Bijeljic, Branko; Blunt, Martin J.</t>
  </si>
  <si>
    <t>Pore-to-field simulation of single-phase transport using continuous time random walks</t>
  </si>
  <si>
    <t>Single-phase transport; Upscaling; Continuous time random walk; Numerical simulation; Particle tracking</t>
  </si>
  <si>
    <t>HETEROGENEOUS POROUS-MEDIA; STREAMLINE-BASED SIMULATION; FINITE-VOLUME METHOD; ANOMALOUS TRANSPORT; SOLUTE TRANSPORT; MULTIPHASE FLOW; DISPERSION</t>
  </si>
  <si>
    <t>We demonstrate a pore-to-reservoir simulation methodology that does not pre-suppose the functional form of the upscaled transport equations and which automatically accounts for uncertainty in the reservoir description. Single-phase transport is modeled as a continuous time random walk. Particles make a series of hops between nodes with a probability psi(t)dt that a particle will first arrive at a node from a nearest neighbor in a time t to t + dt. We describe transport at four scales: pore, core, grid-block, and field. At each scale the system is represented as a lattice of nodes with an appropriate transition time probability psi derived from a simulation at the next smaller scale. At the micron scale, we fit a truncated power law psi(t) for the distribution of transition times between pores. We use the transport algorithm of Rhodes and Blunt [Rhodes ME, Blunt MJ. An exact particle tracking algorithm for advective-dispersive transport in networks with complete mixing at nodes. Water Resour Res 2006;42:W04501. doi:10.1029/2005WR004504] on a network model representation of Berea sandstone whose results are in good agreement with experiment. This psi(P) is then used to calculate transport at the core scale and a psi(c) is found that accounts for cm-scale transitions. Similarly we use psi(c) to derive a meter-scale psi(gb) from simulations of grid-block level transport. At the field scale, we use the upscaled psi(gb) from simulations at the meter-scale. We demonstrate the methodology by considering transport in a channeled sandstone reservoir, from a pore-scale representation of the microscopic structure to a million-cell field-scale geological model. Effectively we simulate transport in a model containing of order 10(12) cells while accounting for uncertainty in the reservoir description. Heterogeneity at all scales impacts transport and tends to retard the advance of the plume with particles becoming trapped in slow-moving regions, increasing breakthrough times by up to an order of magnitude compared to those predicted using a traditional advection dispersion model. (c) 2008 Elsevier Ltd. All rights reserved.</t>
  </si>
  <si>
    <t>[Rhodes, Matthew E.] Chevron N Sea Ltd, Chevron Energy Technol Co, Aberdeen AB15 6XL, Scotland; [Bijeljic, Branko; Blunt, Martin J.] Univ London Imperial Coll Sci Technol &amp; Med, Dept Earth Sci &amp; Engn, London SW7 2AZ, England</t>
  </si>
  <si>
    <t>Rhodes, ME (corresponding author), Chevron N Sea Ltd, Chevron Energy Technol Co, Chevron House,Hill Rubislaw, Aberdeen AB15 6XL, Scotland.</t>
  </si>
  <si>
    <t>matt.rhodes@chevron.com; b.bijeljic@imperial.ac.uk; m.blunt@imperial.ac.uk</t>
  </si>
  <si>
    <t>Blunt, Martin/0000-0002-8725-0250; Bijeljic, Branko/0000-0003-0079-4624</t>
  </si>
  <si>
    <t>Engineering and Physical Sciences Research Council [EP/C536754/1] Funding Source: researchfish</t>
  </si>
  <si>
    <t>Engineering and Physical Sciences Research Council(UK Research &amp; Innovation (UKRI)Engineering &amp; Physical Sciences Research Council (EPSRC))</t>
  </si>
  <si>
    <t>10.1016/j.advwatres.2008.04.006</t>
  </si>
  <si>
    <t>WOS:000262026800001</t>
  </si>
  <si>
    <t>A test case for the simulation of three-dimensional variable-density flow and solute transport in discretely-fractured porous media</t>
  </si>
  <si>
    <t>Test case; 3D; Density; Fracture; Numerical model</t>
  </si>
  <si>
    <t>GROUNDWATER-FLOW; NUMERICAL-SIMULATION; THERMAL-CONVECTION; SALT LAKE; FINGERS; FLUID; ONSET</t>
  </si>
  <si>
    <t>A test case has been developed for three-dimensional simulations of variable-density flow and solute transport in discretely-fractured porous media. The simulation domain is a low-permeability porous matrix cube containing a single non-planar fracture. The initial solute concentration is zero everywhere. A constant solute concentration is assigned to the top of the domain, which increases near-top fluid density and induces downward density-driven flow. The test case is therefore comparable to downwelling of a dense brine below a saline disposal basin or a waste repository. Numerous fingers and distinct convection cells develop early in the fracture but the fingers later coalesce and convection becomes less apparent. To help test other variable-density flow and transport models, results of the test case are presented both qualitatively (concentration contours and velocity fields) and quantitatively (penetration depth, mass flux, total mass stored, maximum fracture and matrix velocity). (C) 2008 Elsevier Ltd. All rights reserved.</t>
  </si>
  <si>
    <t>tgraf@gwdg.de; rene.therrien@ggl.ulaval.ca</t>
  </si>
  <si>
    <t>Ontario Power Generation (OPG); Nuclear Waste Management Organization (NWMO); Natural Sciences and Engineering Research Council of Canada (NSERC); Georg-August-University Gottingen</t>
  </si>
  <si>
    <t>Ontario Power Generation (OPG); Nuclear Waste Management Organization (NWMO); Natural Sciences and Engineering Research Council of Canada (NSERC)(Natural Sciences and Engineering Research Council of Canada (NSERC)); Georg-August-University Gottingen</t>
  </si>
  <si>
    <t>We thank Ontario Power Generation (OPG), the Nuclear Waste Management Organization (NWMO), and the Natural Sciences and Engineering Research Council of Canada (NSERC) for financial support of this project. Author TG wishes to acknowledge Martin Sauter (Georg-August-University Gottingen) for providing travel funds. The constructive comments of six anonymous reviewers are greatly appreciated and have helped improve the manuscript.</t>
  </si>
  <si>
    <t>10.1016/j.advwatres.2008.07.003</t>
  </si>
  <si>
    <t>WOS:000260290800008</t>
  </si>
  <si>
    <t>Leu, JM; Chan, HC; Jia, YF; He, ZG; Wang, SSY</t>
  </si>
  <si>
    <t>Leu, J. M.; Chan, H. C.; Jia, Yafei; He, Zhiguo; Wang, Sam S. Y.</t>
  </si>
  <si>
    <t>Cutting management of riparian vegetation by using hydrodynamic model simulations</t>
  </si>
  <si>
    <t>Management; Vegetation; Model; Turbulence</t>
  </si>
  <si>
    <t>OPEN-CHANNEL FLOW; RESISTANCE; TURBULENCE</t>
  </si>
  <si>
    <t>This study numerically investigates effects of cutting riparian vegetation on flow characteristics by using a two-dimensional numerical model. The numerical model is based on depth-averaging the time- and volume-averaged Navier-Stokes equation with turbulent effects determined by the standard k-epsilon turbulence model. Drag forces exerted by the flow on vegetation are considered by adding source terms into momentum equations. In a rectangular channel and compound channel with vegetation along one side, numerical predictions show are in good agreement with those of previous studies. Five cutting scenarios, including the original, cutting along the main channel side, cutting along the bank side, alternative cutting, and reducing vegetative density, are analyzed in this study. The influences of the cutting scenarios on hydrodynamic behaviors are evaluated via numerical simulations. Simulation results suggest that cutting along the main channel side is the most effective scenario for reducing water depth and flow velocities. (C) 2008 Elsevier Ltd. All rights reserved.</t>
  </si>
  <si>
    <t>[Chan, H. C.; Jia, Yafei; He, Zhiguo; Wang, Sam S. Y.] Univ Mississippi, Natl Ctr Computat Hydrosci &amp; Engn, University, MS 38677 USA; [Leu, J. M.] Natl Cheng Kung Univ, Dept Hydraul &amp; Ocean Engn, Tainan 70101, Taiwan</t>
  </si>
  <si>
    <t>Chan, HC (corresponding author), Univ Mississippi, Natl Ctr Computat Hydrosci &amp; Engn, 102 Carrier Hall, University, MS 38677 USA.</t>
  </si>
  <si>
    <t>chan@ncche.olemiss.edu</t>
  </si>
  <si>
    <t>He, Zhiguo/M-5164-2015</t>
  </si>
  <si>
    <t>He, Zhiguo/0000-0002-0612-9062</t>
  </si>
  <si>
    <t>10.1016/j.advwatres.2008.06.001</t>
  </si>
  <si>
    <t>WOS:000260290800003</t>
  </si>
  <si>
    <t>Tang, X; Knight, DW</t>
  </si>
  <si>
    <t>Tang, Xiaonan; Knight, Donald W.</t>
  </si>
  <si>
    <t>A general model of lateral depth-averaged velocity distributions for open channel flows</t>
  </si>
  <si>
    <t>model; velocity; open channel</t>
  </si>
  <si>
    <t>OVERBANK FLOWS; STRAIGHT</t>
  </si>
  <si>
    <t>This paper reviews a model, developed by Shiono and Knight (Shiono K, Knight DW. Two-dimensional analytical solution for a compound channel. In: Proceedings of the 3rd international symposium on refined flow modelling and turbulence measurements, Tokyo, Japan, July 1988. p. 503-10; Shiono K, Knight DW. Turbulent open channel flows with variable depth across the channel. J Fluid Mech 1991;222:617-46 [231:693]], which yields analytical solutions to the depth-integrated Navier-Stokes equations, and includes the effects of bed friction, lateral turbulence and secondary flows. Some issues about the original model developed by Shiono and Knight (1988, 1991) are highlighted and discussed. Based on the experimental data concerning the secondary flow, two assumptions are proposed to describe the contribution of the streamwise vorticity to the flow. Two new analytical solutions are compared with the conventional solution for three simple channel shapes and one trapezoidal compound channel to highlight their differences and the importance of the secondary flow and planform vorticity term. Comparison of the analytical results with the experimental data shows that the general SKM predicts the lateral distributions of depth-averaged velocity well. (C) 2008 Published by Elsevier Ltd.</t>
  </si>
  <si>
    <t>[Tang, Xiaonan; Knight, Donald W.] Univ Birmingham, Dept Civil Engn, Birmingham B15 2TT, W Midlands, England</t>
  </si>
  <si>
    <t>Knight, DW (corresponding author), Univ Birmingham, Dept Civil Engn, Birmingham B15 2TT, W Midlands, England.</t>
  </si>
  <si>
    <t>D.W.Knight@bham.ac.uk</t>
  </si>
  <si>
    <t>10.1016/j.advwatres.2008.02.002</t>
  </si>
  <si>
    <t>WOS:000255995600009</t>
  </si>
  <si>
    <t>Hoteit, H; Firoozabadi, A</t>
  </si>
  <si>
    <t>Hoteit, Hussein; Firoozabadi, Abbas</t>
  </si>
  <si>
    <t>Numerical modeling of two-phase flow in heterogeneous permeable media with different capillarity pressures</t>
  </si>
  <si>
    <t>two-phase flow; water injection; heterogeneous media; capillary pressure; mixed finite element method; discontinuous Galerkin; slope limiter</t>
  </si>
  <si>
    <t>FINITE-ELEMENT-METHOD; HIGH-RESOLUTION SCHEMES; DISCONTINUOUS GALERKIN METHOD; MIXED-HYBRID; CONSERVATION-LAWS; CONTROL-VOLUME; INCOMPRESSIBLE-FLOW; MULTIPHASE FLOW; IMMISCIBLE FLOW; POROUS-MEDIA</t>
  </si>
  <si>
    <t>Contrast in capillary pressure of heterogeneous permeable media can have a significant effect on the flow path in two-phase immiscible flow. Very little work has appeared on the subject of capillary heterogeneity despite the fact that in certain cases it may be as important as permeability heterogeneity. The discontinuity in saturation as a result of capillary continuity, and in some cases capillary discontinuity may arise from contrast in capillary pressure functions in heterogeneous permeable media leading to complications in numerical modeling. There are also other challenges for accurate numerical modeling due to distorted unstructured grids because of the grid orientation and numerical dispersion effects. Limited attempts have been made in the literature to assess the accuracy of fluid flow modeling in heterogeneous permeable media with capillarity heterogeneity. The basic mixed finite element (MFE) framework is a superior method for accurate flux calculation in heterogeneous media in comparison to the conventional finite difference and finite volume approaches. However, a deficiency in the MFE from the direct use of fractional flow formulation has been recognized lately in application to flow in permeable media with capillary heterogeneity. In this work, we propose a new consistent formulation in 3D in which the total velocity is expressed in terms of the wetting-phase potential gradient and the capillary potential gradient. In our formulation, the coefficient of the wetting potential gradient is in terms of the total mobility which is smoother than the wetting mobility. We combine the MFE and discontinuous Galerkin (DG) methods to solve the pressure equation and the saturation equation, respectively. Our numerical model is verified with ID analytical solutions in homogeneous and heterogeneous media. We also present 2D examples to demonstrate the Significance of capillary heterogeneity in flow, and a 3D example to demonstrate the negligible effect of distorted meshes on the numerical solution in our proposed algorithm. (c) 2007 Elsevier Ltd. All rights reserved.</t>
  </si>
  <si>
    <t>[Firoozabadi, Abbas] Yale Univ, New Haven, CT 06520 USA; [Hoteit, Hussein; Firoozabadi, Abbas] Reservoir Engn Res Inst, Palo Alto, CA USA</t>
  </si>
  <si>
    <t>Firoozabadi, A (corresponding author), Yale Univ, New Haven, CT 06520 USA.</t>
  </si>
  <si>
    <t>af@rerinst.org</t>
  </si>
  <si>
    <t>Hoteit, Hussein/B-3158-2019; Firoozabadi, Abbas/C-5319-2011</t>
  </si>
  <si>
    <t xml:space="preserve">Hoteit, Hussein/0000-0002-3900-7272; </t>
  </si>
  <si>
    <t>10.1016/j.advwatres.2007.06.006</t>
  </si>
  <si>
    <t>WOS:000253019900005</t>
  </si>
  <si>
    <t>Huang, QZ; Huang, GH; Zhan, HB</t>
  </si>
  <si>
    <t>Huang, Quanzhong; Huang, Guanhua; Zhan, Hongbin</t>
  </si>
  <si>
    <t>A finite element solution for the fractional advection-dispersion equation</t>
  </si>
  <si>
    <t>Finite element method; Fractional advection-dispersion equation; Caputo derivative; Non-Fickian dispersion</t>
  </si>
  <si>
    <t>PARTIAL-DIFFERENTIAL-EQUATIONS; FOKKER-PLANCK EQUATION; RANDOM-WALK MODELS; BOUNDARY-CONDITIONS; POROUS-MEDIA; SOIL COLUMNS; ANOMALOUS DIFFUSION; NUMERICAL-SOLUTION; TRANSPORT; APPROXIMATION</t>
  </si>
  <si>
    <t>The fractional advection-dispersion equation (FADE) known as its non-local dispersion, has been proven to be a promising tool to simulate anomalous solute transport in groundwater. We present an unconditionally stable finite element (FEM) approach to solve the one-dimensional FADE based on the Caputo definition of the fractional derivative with considering its singularity at the boundaries. The stability and accuracy of the FEM solution is verified against the analytical solution, and the sensitivity of the FEM solution to the fractional order a and the skewness parameter beta is analyzed. We find that the proposed numerical approach converge to the numerical solution of the advection-dispersion equation (ADE) as the fractional order a equals 2. The problem caused by using the first- or third-kind boundary with an integral-order derivative at the inlet is remedied by using the third-kind boundary with a fractional-order derivative there. The problems for concentration estimation at boundaries caused by the singularity of the fractional derivative can be solved by using the concept of transition probability conservation. The FEM solution of this study has smaller numerical dispersion than that of the FD solution by Meerschaert and Tadjeran (J Comput Appl Math 2004). For a given a, the spatial distribution of concentration exhibits a symmetric non-Fickian behavior when beta = 0. The spatial distribution of concentration shows a Fickian behavior on the left-hand side of the spatial domain and a notable non-Fickian behavior on the right-hand side of the spatial domain when beta = 1, whereas when beta = -1 the spatial distribution of concentration is the opposite of that of beta = 1. Finally, the numerical approach is applied to simulate the atrazine transport in a saturated soil column and the results indicat that the FEM solution of the FADE could better simulate the atrazine transport process than that of the ADE, especially at the tail of the breakthrough curves. Published by Elsevier Ltd.</t>
  </si>
  <si>
    <t>[Huang, Quanzhong; Huang, Guanhua] China Agr Univ, Chinese Israeli Int Ctr Res &amp; Training Agr, Beijing 100083, Peoples R China; [Huang, Quanzhong; Huang, Guanhua] China Agr Univ, Ctr Agr Water Res China, Beijing 100083, Peoples R China; [Zhan, Hongbin] Texas A&amp;M Univ, Dept Geol &amp; Geophys, College Stn, TX 77845 USA</t>
  </si>
  <si>
    <t>Zhan, Hongbin/0000-0003-2060-4904; Huang, Quanzhong/0000-0001-6306-785X</t>
  </si>
  <si>
    <t>10.1016/j.advwatres.2008.07.002</t>
  </si>
  <si>
    <t>WOS:000262026800005</t>
  </si>
  <si>
    <t>Li, YN; Huang, P</t>
  </si>
  <si>
    <t>Li, Yineng; Huang, Ping</t>
  </si>
  <si>
    <t>A coupled lattice Boltzmann model for advection and anisotropic dispersion problem in shallow water</t>
  </si>
  <si>
    <t>Coupled lattice Boltzmann method; Shallow water equation; Advection and anisotropic dispersion; Free surface; Conservation law</t>
  </si>
  <si>
    <t>BOUNDARY-CONDITIONS; TURBULENCE; EQUATIONS; GAS</t>
  </si>
  <si>
    <t>A coupled lattice Boltzmann model (CLBM) for 2D advection and anisotropic dispersion equation (AADE) and shallow water equations is formulated and implemented. Multi-relaxation-time (MRT) method is used for the flow field and the L-basis two-relaxation-time (TRT) method is used for the pollutant field. The relaxation time for the antisymmetric part of the pollutant deviates from a constant for flows with variable free surface water depth. Numerical tests show that this scheme strictly obeys conservation of far and momentum. And the model has a better accuracy when To is closer to 1/2 and tau(e) is closer to Sigma D-tau center dot/9 Excellent agreement is obtained between numerical predictions and analytical solutions in pure dispersion problem and advection-dispersion problem. Comparison with finite different method indicates that the variation of the free surface water depth does not affect the mass and momentum conservation of the model and that the model has the ability to simulate complex bed topography problem. Comparison with finite volume method in the 2D steady flow around a rectangular column with non-slip boundary shows that the LB scheme has the capacity to solve the complex advection-dispersion problems in shallow water. (c) 2008 Elsevier Ltd. All rights reserved.</t>
  </si>
  <si>
    <t>[Li, Yineng; Huang, Ping] Sun Yat Sen Univ, Sch Environm Sci &amp; Engn, Dept Environm Sci, Guangzhou 510275, Guangdong, Peoples R China</t>
  </si>
  <si>
    <t>Huang, P (corresponding author), Sun Yat Sen Univ, Sch Environm Sci &amp; Engn, Dept Environm Sci, Guangzhou 510275, Guangdong, Peoples R China.</t>
  </si>
  <si>
    <t>phph888@163.com</t>
  </si>
  <si>
    <t>Doctoral Program of Higher Education (RFDP) [20060558060]</t>
  </si>
  <si>
    <t>Doctoral Program of Higher Education (RFDP)(Research Fund for the Doctoral Program of Higher Education of China (RFDP)Specialized Research Fund for the Doctoral Program of Higher Education (SRFDP))</t>
  </si>
  <si>
    <t>The Research Fund for the Doctoral Program of Higher Education (RFDP) under project number 20060558060 is gratefully acknowledged.</t>
  </si>
  <si>
    <t>10.1016/j.advwatres.2008.08.008</t>
  </si>
  <si>
    <t>WOS:000262026800016</t>
  </si>
  <si>
    <t>Or, D</t>
  </si>
  <si>
    <t>Or, Dam</t>
  </si>
  <si>
    <t>Scaling of capillary, gravity and viscous forces affecting flow morphology in unsaturated porous media</t>
  </si>
  <si>
    <t>Capillary number; Bond number; front morphology; viscous fingering; unstable flow</t>
  </si>
  <si>
    <t>RICHARDS EQUATION; INFILTRATION; PERCOLATION; DRAINAGE; DROPS; PHASE</t>
  </si>
  <si>
    <t>Interplay between capillary, gravity and viscous forces in unsaturated porous media gives rise to a range of complex flow phenomena affecting morphology, stability and dynamics of wetting and drainage fronts. Similar average phase contents may result in significantly different fluid distribution and patterns affecting macroscopic transport properties of the unsaturated medium. The formulation of general force balance within simplified pore spaces yields scaling relationships for motion of liquid elements in which gravitational force in excess of capillary pinning force scales linearly with viscous force. Displacement fluid front morphology is described using dimensionless force ratios expressed as Bond and Capillary numbers. The concise representations of a wide range of flow regimes with scaling relations, and predictive capabilities of front morphology based on dimensionless numbers lend support to certain generalizations. Considering available experimental data, we are able to define conditions for onset of unstable and intermittent flows leading to enhanced liquid and gas entrapment. These results provide a basis for delineation of a tentative value of Bo similar to 0.05 as an upper limit of applicability of the Richards equation (at pore to sample scales) and related continuum-based flow models. (C) 2007 Elsevier Ltd. All rights reserved.</t>
  </si>
  <si>
    <t>Ecole Polytech Fed Lausanne, Sch Architectural Civil &amp; Environm Engn, Lab Soil &amp; Environm Phys LASEP, CH-1015 Lausanne, Switzerland</t>
  </si>
  <si>
    <t>Or, D (corresponding author), Ecole Polytech Fed Lausanne, Sch Architectural Civil &amp; Environm Engn, Lab Soil &amp; Environm Phys LASEP, CH-1015 Lausanne, Switzerland.</t>
  </si>
  <si>
    <t>dani.or@epfl.ch</t>
  </si>
  <si>
    <t>Or, Dani/D-8768-2012</t>
  </si>
  <si>
    <t>Or, Dani/0000-0002-3236-2933</t>
  </si>
  <si>
    <t>NASA-JSC NRA [NAG9-1284, NAG9-1399]</t>
  </si>
  <si>
    <t>NASA-JSC NRA</t>
  </si>
  <si>
    <t>The author gratefully acknowledges funding from NASA-JSC NRA awards NAG9-1284 and NAG9-1399. Special acknowledgements to the Reduced Gravity Porous Media Fluid Physics Team - Scott Jones (Utah State Univ.), Markus Tuller (Univ. Idaho), Susan Steinberg (NASA-JSC); Iwan Alexander (NASA-Glenn), Lakshmi Reddi and Gerard Kluitenberg (KSU). Jessica FurrerChau (UConn) and Teamrat Ghezzehei (LBNL) are acknowledged for stimulating discussions and computations, and Peter Lehmann (EPFL), Sabine Manthey (Univ. Stuttgart) and three anonymous reviewers for careful and thorough reviews of the manuscript.; This paper is dedicated to Professor Hannes Fluhler (ETH Zurich) on the occasion of his retirement for his inspiration and friendship.</t>
  </si>
  <si>
    <t>10.1016/j.advwatres.2007.10.004</t>
  </si>
  <si>
    <t>WOS:000259690200002</t>
  </si>
  <si>
    <t>Vasin, M; Lehmann, P; Kaestner, A; Hassanein, R; Nowak, W; Helmig, R; Neuweiler, I</t>
  </si>
  <si>
    <t>Vasin, M.; Lehmann, P.; Kaestner, A.; Hassanein, R.; Nowak, W.; Helmig, R.; Neuweiler, I.</t>
  </si>
  <si>
    <t>Drainage in heterogeneous sand columns with different geometric structures</t>
  </si>
  <si>
    <t>Richards equation; upscaling; effective parameters; connected structures; multi-step outflow experiments; heterogeneous media</t>
  </si>
  <si>
    <t>X-RAY; PARAMETER-ESTIMATION; HYDRAULIC-PROPERTIES; FLOW; MEDIA; CONDUCTIVITY; SATURATION; PERMEABILITY; SOILS</t>
  </si>
  <si>
    <t>This paper discusses multi-step drainage experiments in two heterogeneously packed sand columns (10 x 10 x 20 cm(3)). Different packing structures were generated using two different sand types. One purpose of the study was to test the influence of packing structures on the movement of water. The second purpose was to assess the quality of predictions for the outflow curves in both columns made with an upscaled model. The heterogeneous structures of the columns can be considered as two opposing extremes. The first column was packed with a random arrangement of two sand types that is not stochastically homogeneous and where a cluster running through the column exists for both materials. The second column was packed with a periodic pattern of coarse-sand inclusions in a fine-sand background and has a clearly defined unit cell. The depth-averaged (2D) spatial distribution of the water content in the columns was monitored during the whole multi-step outflow experiment using neutron radiography. The 3D water content was measured at the steady states by neutron tomography. The experimental results are compared with the model predictions of an upscaled model derived with the homogenization theory. The parameters for the upscaled model are calculated from the hydraulic parameters of the two sand types. These hydraulic parameters were first identified in independent measurements on samples of the two individual sand types, separately. Additionally, the hydraulic parameters of both sands were identified by fitting a numerical model to the measured outflow curves. The different column structures showed a significant effect on water retention and the effective retention function, as water was trapped in the coarse-sand inclusions of the periodic structure. We included this trapping effect in the effective retention function of the upscaled model with an apparent air entry pressure. Contrary to the retention, the different packing structures had no large effect on the dynamic behavior of the outflow. The effective conductivity of the columns is therefore not significantly influenced by the structure. The upscaled models predicted the movement of the averaged water content in the two columns well. This confirms the applicability of upscaled models even if the underlying requirements are not strictly met. (C) 2008 Elsevier Ltd. All rights reserved.</t>
  </si>
  <si>
    <t>[Vasin, M.; Nowak, W.; Helmig, R.; Neuweiler, I.] Inst Hydraul Engn, D-70569 Stuttgart, Germany; [Lehmann, P.; Kaestner, A.] Swiss Fed Inst Technol, Zurich, Switzerland; [Hassanein, R.] Paul Scherrer Inst, WHGA 347, ASQ Div, CH-5232 Villigen, Switzerland</t>
  </si>
  <si>
    <t>Vasin, M (corresponding author), Inst Hydraul Engn, Pfaffenwaldring 61A, D-70569 Stuttgart, Germany.</t>
  </si>
  <si>
    <t>Milos.Vasin@iws.uni-stuttgart.de</t>
  </si>
  <si>
    <t>Kaestner, Anders P/A-4440-2014; Helmig, Rainer/AAD-4338-2019; Nowak, Wolfgang/C-6487-2011</t>
  </si>
  <si>
    <t>Kaestner, Anders P/0000-0003-4054-4726; Nowak, Wolfgang/0000-0003-2583-8865; Helmig, Rainer/0000-0003-2601-5377; Neuweiler, Insa/0000-0002-9297-574X</t>
  </si>
  <si>
    <t>German Federal Ministry of Education and Research (BMBF); German Research Foundation [Ne 824/2-2]</t>
  </si>
  <si>
    <t>German Federal Ministry of Education and Research (BMBF)(Federal Ministry of Education &amp; Research (BMBF)); German Research Foundation(German Research Foundation (DFG))</t>
  </si>
  <si>
    <t>The authors wish to acknowledge the assistance of Eberhard Lehmann and Gabriel Frei from the Paul Scherrer Institute, Villingen, Switzerland. The financial support of the German Federal Ministry of Education and Research (BMBF) and the German Research Foundation (Project Ne 824/2-2) are gratefully acknowledged.</t>
  </si>
  <si>
    <t>10.1016/j.advwatres.2008.01.004</t>
  </si>
  <si>
    <t>WOS:000259690200007</t>
  </si>
  <si>
    <t>Preston, BL; Jones, RN</t>
  </si>
  <si>
    <t>Preston, B. L.; Jones, R. N.</t>
  </si>
  <si>
    <t>Evaluating sources of uncertainty in Australian runoff projections</t>
  </si>
  <si>
    <t>climate change; runoff; water resources; risk; uncertainty</t>
  </si>
  <si>
    <t>CLIMATE-CHANGE; RISK; SCENARIOS; SOUTHERN; IMPACT</t>
  </si>
  <si>
    <t>Generating estimates of the future impacts of climate change on human and natural systems is confounded by cascading uncertainties which propagate through the impact assessment. Here, a simple stochastic rainfall-runoff model representing 238 river basins on the Australian continent was used to assess the sensitivity of the risk of runoff changes to various sources of uncertainty. Uncertainties included global mean temperature change, greenhouse gas stabilisation targets, catchment sensitivities to climatic change, and the seasonality of runoff, rainfall, and evaporation. Model simulations provided estimates of the first-order risk of climate change to Australian catchments, with several regions having high likelihoods of experiencing significant reductions in future runoff. Climate uncertainty (at global and regional scales) was identified as the dominant driving force in hydrological risk assessments. Uncertainties in catchment sensitivities to climatic changes also influenced risk, provided they were sufficiently large, whereas structural assumptions of the model were generally negligible. Collectively, these results indicate that rigorous assessment of climate risk to water resources over relatively long time-scales is largely a function of adequately exploring the uncertainty space of future climate changes. (C) 2008 Elsevier Ltd. All rights reserved.</t>
  </si>
  <si>
    <t>[Preston, B. L.; Jones, R. N.] CSIRO, Div Marine &amp; Atmospher Res, Mordialloc, Vic 3195, Australia</t>
  </si>
  <si>
    <t>Preston, BL (corresponding author), CSIRO, Div Marine &amp; Atmospher Res, Private Bag 1,107-121 Stn St, Mordialloc, Vic 3195, Australia.</t>
  </si>
  <si>
    <t>benjamin.preston@csiro.au; ger@csiro.au</t>
  </si>
  <si>
    <t>Jones, Roger/A-2880-2009; Preston, Benjamin L/B-9001-2012</t>
  </si>
  <si>
    <t>Jones, Roger/0000-0001-6970-2797; Preston, Benjamin L/0000-0002-7966-2386</t>
  </si>
  <si>
    <t>10.1016/j.advwatres.2008.01.006</t>
  </si>
  <si>
    <t>WOS:000255995600003</t>
  </si>
  <si>
    <t>Calibration of subsurface batch and reactive-transport models involving complex biogeochemical processes</t>
  </si>
  <si>
    <t>subsurface modeling; reactive transport; biogeochemical processes; calibration; parameter estimation; particle swarm optimization; multi-start nolinear regression</t>
  </si>
  <si>
    <t>PARAMETER-ESTIMATION; WATER CHEMISTRY; GROUNDWATER; REDUCTION; AQUIFER; UNCERTAINTY; DISEQUILIBRIUM; IDENTIFICATION; OXIDATION; ALGORITHM</t>
  </si>
  <si>
    <t>In this study, the calibration of subsurface batch and reactive-transport models involving complex biogeochemical processes was systematically evaluated. Two hypothetical nitrate biodegradation scenarios were developed and simulated in numerical experiments to evaluate the performance of three calibration search procedures: a multi-start non-linear regression algorithm (i.e. multi-start Levenberg-Marquardt), a global search heuristic (i.e. particle swarm optimization), and a hybrid algorithm that combines the particle swarm procedure with a regression-based polishing step. Graphical analysis of the selected calibration problems revealed heterogeneous regions of extreme parameter sensitivity and insensitivity along with abundant numbers of local minima. These characteristics hindered the performance of the multi-start non-linear regression technique, which was generally the least effective of the considered algorithms. In most cases, the global search and hybrid methods were capable of producing improved model fits at comparable computational expense. In other cases, the multi-start and hybrid calibration algorithms yielded comparable fitness values but markedly differing parameter estimates and associated uncertainty measures. (C) 2007 Published by Elsevier Ltd.</t>
  </si>
  <si>
    <t>[Matott, L. Shawn] US EPA, Off Res &amp; Dev, Natl Exposure Res Lab, Ecosyst Res Div, Athens, GA USA; [Rabideau, Alan J.] SUNY Buffalo, Dept Civil Struct &amp; Environm Engn, Buffalo, NY 14260 USA</t>
  </si>
  <si>
    <t>Matott, LS (corresponding author), US EPA, Off Res &amp; Dev, Natl Exposure Res Lab, Ecosyst Res Div, Athens, GA USA.</t>
  </si>
  <si>
    <t>10.1016/j.advwatres.2007.08.005</t>
  </si>
  <si>
    <t>WOS:000253137000005</t>
  </si>
  <si>
    <t>Schaap, JD; Lehmann, P; Kaestner, A; Vontobel, P; Hassanein, R; Frei, G; de Rooij, GH; Lehmann, E; Fluhler, H</t>
  </si>
  <si>
    <t>Schaap, J. D.; Lehmann, P.; Kaestner, A.; Vontobel, P.; Hassanein, R.; Frei, G.; de Rooij, G. H.; Lehmann, E.; Fluhler, H.</t>
  </si>
  <si>
    <t>Measuring the effect of structural connectivity on the water dynamics in heterogeneous porous media using speedy neutron tomography</t>
  </si>
  <si>
    <t>neutron transmission tomography; porous medium; distribution of water; drainage and wetting; connectivity</t>
  </si>
  <si>
    <t>HYDRAULIC CONDUCTIVITY; FLOW; DRAINAGE; SCALE</t>
  </si>
  <si>
    <t>The temporal and spatial distribution of water within a porous medium is affected by the medium's structure, i.e., the spatial arrangement of its constituents. To analyze structural effects on the fluid dynamics, we measured the 3D water content distribution in a heterogeneous sand column during two drainage-wetting cycles using neutron transmission tomography. The sample with a volume of 105 cm(3) contained 101 cubes of fine and 49 cubes of coarse sand with particles ranging from 0.01 to 0.05 and 0.03 to 0.09 cm, respectively. The pressure at the lower boundary was determined by the water reservoir positioned between 7 and 39 cm below the top of the column. The duration of one complete 3D scanning with a spatial resolution of 127 gm was 56 s. The signal to noise ratio of the measurements was low due to the short exposure time in the neutron beam, but it was possible to quantify the water content in the individual cubes and hence the effect of structure on macroscopic water distribution. Continuous structures of coarse sand drained faster than coarse sand without connection to the upper boundary. During the initial wetting phase, cubes of coarse sand material completely embedded in the fine material remained water unsaturated due to air entrapment. The effect of the coarse sand connectivity was analyzed in two-dimensional numerical simulations based on Richards equation. In contrast to the measurements, no effect of structure connectivity was found. The coarse sand cubes embedded within the fine matrix drain as quickly as the coarse sand cubes arranged in a continuous channel due to the model assumption of a continuous air phase. (C) 2008 Elsevier Ltd. All rights reserved.</t>
  </si>
  <si>
    <t>[Lehmann, P.] EPF Lausanne, Lab Soil &amp; Environm Phys, Lausanne, Switzerland; [Schaap, J. D.; Lehmann, P.; Kaestner, A.; Fluhler, H.] Inst Terr Ecosyst, CH-8092 Zurich, Switzerland; [Vontobel, P.; Hassanein, R.; Frei, G.; Lehmann, E.] Paul Scherrer Inst, Spallat Neutron Source Div ASQ, Villigen, Switzerland; [de Rooij, G. H.] Univ Wageningen &amp; Res Ctr, Ctr Water &amp; Climate, Soil Phys Ecohydrol &amp; Groundwater Management Grp, NL-6700 HB Wageningen, Netherlands</t>
  </si>
  <si>
    <t>Kaestner, Anders P/A-4440-2014; Lehmann, Eberhard H./K-2316-2014</t>
  </si>
  <si>
    <t>Kaestner, Anders P/0000-0003-4054-4726; Lehmann, Eberhard H./0000-0001-9145-9009</t>
  </si>
  <si>
    <t>10.1016/j.advwatres.2008.04.014</t>
  </si>
  <si>
    <t>WOS:000259690200009</t>
  </si>
  <si>
    <t>Villarini, G; Krajewski, WF</t>
  </si>
  <si>
    <t>Villarini, Gabriele; Krajewski, Witold F.</t>
  </si>
  <si>
    <t>Empirically-based modeling of spatial sampling uncertainties associated with rainfall measurements by rain gauges</t>
  </si>
  <si>
    <t>sampling error; rainfall; modeling of uncertainties</t>
  </si>
  <si>
    <t>REPRESENTATIVENESS ERRORS; RADAR; VARIABILITY; NETWORKS</t>
  </si>
  <si>
    <t>In the quantitative evaluation of radar-rainfall products (maps), rain gauge data are generally used as a good approximation of the true ground rainfall. However, rain gauges provide accurate measurements for a specific location, while radar estimates represent areal averages. Because these sampling discrepancies could introduce noise into the comparisons between these two sensors, they need to be accounted for. In this study, the spatial sampling error is defined as the ratio between the measurements by a single rain gauge and the true areal rainfall, defined as the value obtained by averaging the measurements by an adequate number of gauges within a pixel. Using a non-parametric scheme, the authors characterize its full statistical distribution for several spatial (4, 16 and 36 km(2)) and temporal (15 min and hourly) scales. To accomplish this task, a large dataset (more than six years) of rain gauge measurements obtained through a highly dense rain gauge network deployed in the Brue catchment in southwest England is used. The authors show that the standard deviation of the spatial sampling error decreases with increasing rainfall intensity and accumulation time and increases with increasing pixel size. Additionally, the authors show how the Laplace distribution could be used to model the distribution of spatial sampling errors for the spatial and temporal scales considered in this study. (C) 2008 Elsevier Ltd. All rights reserved.</t>
  </si>
  <si>
    <t>[Villarini, Gabriele; Krajewski, Witold F.] Univ Iowa, IIHR Hydrosci &amp; Engn, Iowa City, IA 52242 USA</t>
  </si>
  <si>
    <t>Villarini, G (corresponding author), Univ Iowa, IIHR Hydrosci &amp; Engn, 300 S Riverside Dr, Iowa City, IA 52242 USA.</t>
  </si>
  <si>
    <t>gabriele-villarini@uiowa.edu</t>
  </si>
  <si>
    <t>10.1016/j.advwatres.2008.04.007</t>
  </si>
  <si>
    <t>WOS:000257528400008</t>
  </si>
  <si>
    <t>Judge, J; England, AW; Metcalfe, JR; McNichol, D; Goodison, BE</t>
  </si>
  <si>
    <t>Judge, Jasmeet; England, Anthony W.; Metcalfe, John R.; McNichol, David; Goodison, Barry E.</t>
  </si>
  <si>
    <t>Calibration of an integrated land surface process and radiobrightness (LSP/R) model during summertime</t>
  </si>
  <si>
    <t>land surface process model; microwave remote sensing of soil moisture; radiobrightness model</t>
  </si>
  <si>
    <t>VARIATIONAL DATA ASSIMILATION; SOIL-MOISTURE; COUPLED HEAT; PARAMETERIZATION SCHEMES; MICROWAVE EMISSION; TEMPERATURE; VEGETATION; PRAIRIE; TRANSPORT; SENSITIVITY</t>
  </si>
  <si>
    <t>In this study, a soil vegetation and atmosphere transfer (SVAT) model was linked with a microwave emission model to simulate microwave signatures for different terrain during summertime, when the energy and moisture fluxes at the land surface are strong. The integrated model, land surface process/radiobrightness (LSP/R), was forced with weather and initial conditions observed during a field experiment. It simulated the fluxes and brightness temperatures for bare soil and brome grass in the Northern Great Plains. The model estimates of soil temperature and moisture profiles and terrain brightness temperatures were compared with the observed values. Overall, the LSP model provides realistic estimates of soil moisture and temperature profiles to be used with a microwave model. The maximum mean differences and standard deviations between the modeled and the observed temperatures (canopy and soil) were 2.6 K and 6.8 K, respectively; those for the volumetric soil moisture were 0.9% and 1.5%, respectively. Brightness temperatures at 19 GHz matched well with the observations for bare soil, when a rough surface model was incorporated indicating reduced dielectric sensitivity to soil moisture by surface roughness. The brightness temperatures of the brome grass matched well with the observations indicating that a simple emission model was sufficient to simulate accurate brightness temperatures for grass typical of that region and surface roughness was not a significant issue for grass-covered soil at 19 GHz. Such integrated SVAT-microwave models allow for direct assimilation of microwave observations and can also be used to understand sensitivity of microwave signatures to changes in weather forcings and soil conditions for different terrain types. (c) 2007 Elsevier Ltd. All rights reserved.</t>
  </si>
  <si>
    <t>[Judge, Jasmeet] Univ Florida, Ctr Remote Sensing, Dept Biol &amp; Agr Engn, Gainesville, FL 32611 USA; [England, Anthony W.] Univ Michigan, Dept Elect Engn &amp; Comp Sci, Ann Arbor, MI 48109 USA; [England, Anthony W.] Univ Michigan, Dept Atmospher Ocean &amp; Space Sci, Ann Arbor, MI 48109 USA; [Metcalfe, John R.; McNichol, David; Goodison, Barry E.] Meteorol Serv Canada, Climat Res Branch, Climate Proc&amp; Earth Observ Div, Toronto, ON M3H 5T4, Canada</t>
  </si>
  <si>
    <t>Judge, J (corresponding author), Univ Florida, Ctr Remote Sensing, Dept Biol &amp; Agr Engn, PO Box 110570, Gainesville, FL 32611 USA.</t>
  </si>
  <si>
    <t>jasmeet@ufl.edu</t>
  </si>
  <si>
    <t>10.1016/j.advwatres.2007.08.006</t>
  </si>
  <si>
    <t>WOS:000253019900016</t>
  </si>
  <si>
    <t>Reichle, RH</t>
  </si>
  <si>
    <t>Reichle, Rolf H.</t>
  </si>
  <si>
    <t>Data assimilation methods in the Earth sciences</t>
  </si>
  <si>
    <t>Data assimilation; Remote sensing; Land surface hydrology; Variational methods; Kalman filter</t>
  </si>
  <si>
    <t>ENSEMBLE KALMAN FILTER; HYDROLOGIC DATA ASSIMILATION; SOIL-MOISTURE; BIAS CORRECTION; TEMPERATURE; PARAMETERS</t>
  </si>
  <si>
    <t>Although remote sensing data are often plentiful, they do not usually satisfy the users' needs directly. Data assimilation is required to extract information about geophysical fields of interest from the remote sensing observations and to make the data more accessible to users. Remote sensing may provide, for example, measurements of surface soil moisture, snow water equivalent, snow cover, or land surface (skin) temperature. Data assimilation can then be used to estimate variables that are not directly observed from space but are needed for applications, for instance root zone soil moisture or land surface fluxes. The paper provides a brief introduction to modern data assimilation methods in the Earth sciences, their applications, and pertinent research questions. Our general overview is readily accessible to hydrologic remote sensing scientists. Within the general context of Earth science data assimilation, we point to examples of the assimilation of remotely sensed observations in land surface hydrology. (C) 2008 Elsevier Ltd. All rights reserved.</t>
  </si>
  <si>
    <t>[Reichle, Rolf H.] NASA, Goddard Space Flight Ctr, Global Modeling &amp; Assimilat Off, Greenbelt, MD 20771 USA; [Reichle, Rolf H.] Univ Maryland, Goddard Earth Sci &amp; Technol Ctr, Baltimore, MD 21201 USA</t>
  </si>
  <si>
    <t>Reichle, RH (corresponding author), NASA, Goddard Space Flight Ctr, Global Modeling &amp; Assimilat Off, Code 610-1, Greenbelt, MD 20771 USA.</t>
  </si>
  <si>
    <t>rolf.reichle@nasa.gov</t>
  </si>
  <si>
    <t>Reichle, Rolf H/E-1419-2012</t>
  </si>
  <si>
    <t>Reichle, Rolf H/0000-0001-5513-0150</t>
  </si>
  <si>
    <t>10.1016/j.advwatres.2008.01.001</t>
  </si>
  <si>
    <t>WOS:000261649600001</t>
  </si>
  <si>
    <t>Clark, MP; Rupp, DE; Woods, RA; Zheng, X; Ibbitt, RP; Slater, AG; Schmidt, J; Uddstrom, MJ</t>
  </si>
  <si>
    <t>Clark, Martyn P.; Rupp, David E.; Woods, Ross A.; Zheng, Xiaogu; Ibbitt, Richard P.; Slater, Andrew G.; Schmidt, Jochen; Uddstrom, Michael J.</t>
  </si>
  <si>
    <t>Hydrological data assimilation with the ensemble Kalman filter: Use of streamflow observations to update states in a distributed hydrological model</t>
  </si>
  <si>
    <t>Assimilation; Streamflow; Ensemble</t>
  </si>
  <si>
    <t>STOCHASTIC HYDROMETEOROLOGICAL MODEL; SEQUENTIAL DATA ASSIMILATION; FLOOD; TOPMODEL; IMPACT</t>
  </si>
  <si>
    <t>This paper describes an application of the ensemble Kalman filter (EnKF) in which streamflow observations are used to update states in a distributed hydrological model. We demonstrate that the standard implementation of the EnKF is inappropriate because of non-linear relationships between model states and observations. Transforming streamflow into log space before computing error covariances improves filter performance. We also demonstrate that model simulations improve when we use a variant of the EnKF that does not require perturbed observations. Our attempt to propagate information to neighbouring basins was unsuccessful, largely due to inadequacies in modelling the spatial variability of hydrological processes. New methods are needed to produce ensemble simulations that both reflect total model error and adequately simulate the spatial variability of hydrological states and fluxes. (C) 2008 Elsevier Ltd. All rights reserved.</t>
  </si>
  <si>
    <t>[Clark, Martyn P.; Rupp, David E.; Woods, Ross A.; Zheng, Xiaogu; Ibbitt, Richard P.; Schmidt, Jochen; Uddstrom, Michael J.] Natl Inst Water &amp; Atmospher Res NIWA, Christchurch, New Zealand; [Slater, Andrew G.] Univ Colorado, Cooperat Inst Res Environm Sci, Boulder, CO 80309 USA</t>
  </si>
  <si>
    <t>Clark, MP (corresponding author), Natl Inst Water &amp; Atmospher Res NIWA, 10 Kyle St, Christchurch, New Zealand.</t>
  </si>
  <si>
    <t>mp.clark@niwa.co.nz</t>
  </si>
  <si>
    <t>Woods, Ross/O-7401-2019; Clark, Martyn/A-5560-2015; Rupp, David/G-8171-2014; Slater, Andrew/B-4666-2008; Clark, Martyn/AAH-9999-2020; Woods, Ross A/C-6696-2013</t>
  </si>
  <si>
    <t>Woods, Ross/0000-0002-5732-5979; Clark, Martyn/0000-0002-2186-2625; Clark, Martyn/0000-0002-2186-2625; Woods, Ross A/0000-0002-5732-5979; Slater, Andrew/0000-0003-0480-8560; SLATER, ANDREW/0000-0002-4009-4844</t>
  </si>
  <si>
    <t>10.1016/j.advwatres.2008.06.005</t>
  </si>
  <si>
    <t>WOS:000260290800004</t>
  </si>
  <si>
    <t>Christensen, S; Doherty, J</t>
  </si>
  <si>
    <t>Christensen, Steen; Doherty, John</t>
  </si>
  <si>
    <t>Predictive error dependencies when using pilot points and singular value decomposition in groundwater model calibration</t>
  </si>
  <si>
    <t>pilot point; singular value decomposition; parameter estimation; calibration; prediction error; nonlinearity; Tikhonov regularization</t>
  </si>
  <si>
    <t>AUTOMATED CALIBRATION; TRANSMISSIVITY FIELDS; PRIOR INFORMATION; FLOW; METHODOLOGY; UNCERTAINTY; ENSEMBLE</t>
  </si>
  <si>
    <t>A significant practical problem with the pilot point method is to choose the location of the pilot points. We present a method that is intended to relieve the modeler from much of this responsibility. The basic idea is that a very large number of pilot points are distributed more or less uniformly over the model area. Singular value decomposition (SVD) of the (possibly weighted) sensitivity matrix of the pilot point based model produces eigenvectors of which we pick a small number corresponding to significant eigenvalues. Super parameters are defined as factors through which parameter combinations corresponding to the chosen eigenvectors are multiplied to obtain the pilot point values. The model can thus be transformed from having many-pilot-point parameters to having a few super parameters that can be estimated by nonlinear regression on the basis of the available observations. (This technique can be used for any highly parameterized groundwater model, not only for models parameterized by the pilot point method.) A synthetic model is used to test and demonstrate the application of the method for a case with a highly heterogeneous log-transmissivity field to be estimated from a limited number of hydraulic head observations. It is shown that the method produces a smoothly varying spatial parameter field, and that the fit of the estimated log-transmissivity field to the real field varies with the parameterization specification (i.e. the density of pilot points and the number of estimated super parameters), and that the structural errors caused by using pilot points and super parameters to parameterize the highly heterogeneous log-transmissivity field can be significant. For the test case much effort is put into studying how the calibrated model's ability to make accurate predictions depends on parameterization specifications. It is shown that there exists no unique parameterization specification that produces the smallest possible prediction error variance for all eight studied predictions simultaneously. However, a reasonable compromise of parameterization can be made. It is further shown that it is possible to choose parameterization specifications that result in error variances for some predictions that are greater than those that would be encountered if the model had not been calibrated at all. Test case predictions that have this problem are all dependent on the field conditions near an inflow boundary where data is lacking and which exhibit apparent significant nonlinear behavior. It is shown that inclusion of Tikhonov regularization can stabilize and speed up the parameter estimation process. A method of linearized model analysis of predictive uncertainty and of prediction error variance is described. The test case demonstrates that linearized model analysis can be used prior to groundwater model calibration to determine a parameterization specification that produces (close to) minimum possible error variance for predictions that do not behave like seriously nonlinear functions. Recommendations concerning the use of pilot points and singular value decomposition in real-world groundwater model calibration are finally given. (c) 2008 Elsevier Ltd. All rights reserved.</t>
  </si>
  <si>
    <t>[Christensen, Steen] Univ Aarhus, Dept Earth Sci, DK-8000 Aarhus C, Denmark; [Doherty, John] Watermark Numer Comp, Corinda, Qld 4075, Australia</t>
  </si>
  <si>
    <t>Christensen, S (corresponding author), Univ Aarhus, Dept Earth Sci, Ny Munkegade Bldg 1520, DK-8000 Aarhus C, Denmark.</t>
  </si>
  <si>
    <t>sc@geo.au.dk; johndoherty@ozemail.com.au</t>
  </si>
  <si>
    <t>Christensen, Steen/A-2016-2012</t>
  </si>
  <si>
    <t>Christensen, Steen/0000-0002-9251-2315</t>
  </si>
  <si>
    <t>10.1016/j.advwatres.2008.01.003</t>
  </si>
  <si>
    <t>WOS:000255303300006</t>
  </si>
  <si>
    <t>Suicmez, VS; Piri, M; Blunt, MJ</t>
  </si>
  <si>
    <t>Suicmez, V. Sander; Piri, Mohammad; Blunt, Martin J.</t>
  </si>
  <si>
    <t>Effects of wettability and pore-level displacement on hydrocarbon trapping</t>
  </si>
  <si>
    <t>network modeling; three-phase flow; fluid configurations; trapping; wettability; relative permeability; double displacements; pore occupancy</t>
  </si>
  <si>
    <t>3-PHASE RELATIVE PERMEABILITY; POROUS-MEDIA; PRUDHOE BAY; CAPILLARY; FLUID; MODEL; SYSTEMS; NETWORK; LAYERS; FLOW</t>
  </si>
  <si>
    <t>We use a three-dimensional mixed-wet random network model representing Berea sandstone to extend our previous work on relative permeability hysteresis during water-alternating-gas (WAG) injection cycles [Suicmez, VS, Piri, M, Blunt, MJ, 2007, Pore-scale simulation of water alternate gas injection, Transport Porous Med 66(3), 259-86]. We compute the trapped hydrocarbon saturation for tertiary water-flooding, which is water injection into different initial gas saturations, Si, established by secondary gas injection after primary drainage. Tertiary water-flooding is continued until all the gas and oil is trapped. We study four different wettability conditions: water-wet, weakly water-wet, weakly oil-wet and oil-wet. We demonstrate that the amounts of oil and gas that are trapped show surprising trends with wettability that cannot be captured using previously developed empirical trapping models. We show that the amount of oil that is trapped by water in the presence of gas increases as the medium becomes more oil-wet, which is opposite from that seen for two-phase flow. It is only through a careful analysis of displacement statistics and fluid configurations that these results can be explained. This illustrates the need to have detailed models of the displacement processes that represent the three-phase displacement physics as carefully as possible. Further work is needed to explore the full range of behavior as a function of wettability and displacement path. (c) 2007 Elsevier Ltd. All rights reserved.</t>
  </si>
  <si>
    <t>[Suicmez, V. Sander] EXPEC Res Ctr, Dhahran 31311, Saudi Arabia; [Suicmez, V. Sander; Blunt, Martin J.] Univ London Imperial Coll Sci Technol &amp; Med, Dept Earth Sci &amp; Engn, London SW7 2AZ, England; [Piri, Mohammad] Univ Wyoming, Dept Chem &amp; Petr Engn, Laramie, WY 82071 USA</t>
  </si>
  <si>
    <t>Suicmez, VS (corresponding author), EXPEC Res Ctr, Dhahran 31311, Saudi Arabia.</t>
  </si>
  <si>
    <t>vural.suicmez@aramco.com</t>
  </si>
  <si>
    <t>Suicmez, Vural/ABA-9567-2021</t>
  </si>
  <si>
    <t>Blunt, Martin/0000-0002-8725-0250</t>
  </si>
  <si>
    <t>10.1016/j.advwatres.2007.11.003</t>
  </si>
  <si>
    <t>WOS:000254397700007</t>
  </si>
  <si>
    <t>Analytical solutions for sequentially coupled one-dimensional reactive transport problems - Part II: Special cases, implementation and testing</t>
  </si>
  <si>
    <t>reactive transport; radio-active decay; sequential reactions; coupled reactive transport; multispecies transport; model validation; analytical solution</t>
  </si>
  <si>
    <t>MULTISPECIES TRANSPORT; GENERALIZED SOLUTION; REACTION NETWORK; ERROR FUNCTION</t>
  </si>
  <si>
    <t>This is Part-II of a two-part article that presents analytical solutions to multi-species reactive transport equations coupled through sorption and sequential first-order reactions. In Part-I, we provide the mathematical derivations and in this article we discuss the computational techniques for implementing these solutions. We adopt these techniques to develop a general computer code and use it to verify the solutions. We also simplify the general solutions for various special-case transport scenarios involving zero initial condition, identical retardation factors and zero advection. In addition to this, we derive specialized solution expressions for zero dispersion and steady-state conditions. Whereever possible, we compare these special-case solutions against previously published analytical solutions to establish the validity of the new solution. Finally, we test the new solution against other published analytical and semi-analytical solutions using a set of example problems. (C) 2007 Elsevier Ltd. All rights reserved.</t>
  </si>
  <si>
    <t>10.1016/j.advwatres.2007.08.001</t>
  </si>
  <si>
    <t>WOS:000253137000002</t>
  </si>
  <si>
    <t>De Marchis, M; Napoli, E</t>
  </si>
  <si>
    <t>De Marchis, M.; Napoli, E.</t>
  </si>
  <si>
    <t>The effect of geometrical parameters on the discharge capacity of meandering compound channels</t>
  </si>
  <si>
    <t>Compound channels; Meanders; Sinuosity; Stage-discharge curves; Numerical simulation</t>
  </si>
  <si>
    <t>FLOOD-PLAIN; FLOWS; SHEAR</t>
  </si>
  <si>
    <t>A number of methods and formulae has been proposed in the literature to estimate the discharge capacity of compound channels. When the main channel has a meandering pattern, a reduction in the conveyance capacity for a given stage is observed, which is due to the energy dissipations caused by the development of strong secondary currents and to the decrease of the main channel bed slope with respect to the valley bed slope. The discharges in meandering compound channels are usually assessed applying, with some adjustments, the same methods used in the straight compound channels. Specifically, the sinuosity of the main channel is frequently introduced to account for its meandering pattern, although some methods use different geometric parameters. In this paper the stage-discharge curves for several compound channels having identical cross-sectional area, roughness and bed slope but different planimetric patterns are numerically calculated and compared, in order to identify which geometric parameter should be efficaciously used in empirical formulae to account for meandering patterns. The simulations are carried out using a 3D finite-volume model that solves the RANS equations using a k - epsilon turbulence model. The numerical code is validated against experimental data collected in both straight and meandering compound channels. The numerical results show that the sinuosity is the main parameter to be accounted for in empirical formulae to assess the conveyance capacity of meandering compound channels. Comparison of the stage-discharge curves in the meandering compound channels with that obtained in a straight channel having identical cross-sectional area clearly shows the reduction of discharge due to the presence of bends in the main channel. The effect of other geometric parameters, such as the meander-belt width and the mean curvature radius, results very weak. (c) 2008 Elsevier Ltd. All rights reserved.</t>
  </si>
  <si>
    <t>[De Marchis, M.; Napoli, E.] Univ Palermo, Dipartimento Ingn Idraul &amp; Applicaz Ambientali, I-90145 Palermo, Italy</t>
  </si>
  <si>
    <t>Napoli, E (corresponding author), Univ Palermo, Dipartimento Ingn Idraul &amp; Applicaz Ambientali, Viale Sci, I-90145 Palermo, Italy.</t>
  </si>
  <si>
    <t>napoli@idra.unipa.it</t>
  </si>
  <si>
    <t>De Marchis, Mauro/AAN-7333-2020</t>
  </si>
  <si>
    <t>De Marchis, Mauro/0000-0002-3093-3245; Napoli, Enrico/0000-0002-7794-9420</t>
  </si>
  <si>
    <t>10.1016/j.advwatres.2008.07.014</t>
  </si>
  <si>
    <t>WOS:000262026800011</t>
  </si>
  <si>
    <t>Dozier, J; Painter, TH; Rittger, K; Frew, JE</t>
  </si>
  <si>
    <t>Dozier, Jeff; Painter, Thomas H.; Rittger, Karl; Frew, James E.</t>
  </si>
  <si>
    <t>Time-space continuity of daily maps of fractional snow cover and albedo from MODIS</t>
  </si>
  <si>
    <t>Snow; MODIS; Albedo; Remote sensing</t>
  </si>
  <si>
    <t>WATER EQUIVALENT; CLIMATE-CHANGE; SATELLITE DATA; RIVER-BASIN; VALIDATION; RESOLUTION; RETRIEVAL; ALGORITHM</t>
  </si>
  <si>
    <t>Using reflectance values from the seven MODIS land bands with 250 or 500 m resolution, along with a corresponding cloud product, we estimate the fraction of each 500 m pixel that snow covers, along with the albedo of that snow. The daily products have data gaps and errors because of cloud cover and sensor viewing geometry. Rather than make users interpolate and filter these patchy daily maps without completely understanding the retrieval algorithm and instrument properties, we use the daily time series to improve the estimate of the measured snow properties for a particular day. We use a combination of noise filtering, snow/cloud discrimination, and interpolation and smoothing to produce our best estimate of the daily snow cover and albedo. We consider two modes: one is the predictive mode, whereby we estimate the snow-covered area and albedo on that day using only the data up to that day; the other is the retrospective mode, whereby we reconstruct the history of the snow properties for a previous period. (C) 2008 Elsevier Ltd. All rights reserved.</t>
  </si>
  <si>
    <t>[Dozier, Jeff; Rittger, Karl; Frew, James E.] Univ Calif Santa Barbara, Donald Bren Sch Environm Sci &amp; Management, Santa Barbara, CA 93106 USA; [Painter, Thomas H.] Univ Utah, Dept Geog, Salt Lake City, UT 84112 USA</t>
  </si>
  <si>
    <t>Dozier, J (corresponding author), Univ Calif Santa Barbara, Donald Bren Sch Environm Sci &amp; Management, Santa Barbara, CA 93106 USA.</t>
  </si>
  <si>
    <t>dozier@bren.ucsb.edu; painter@geog.utah.edu; krittger@bren.ucsb.edu; frew@bren.ucsb.edu</t>
  </si>
  <si>
    <t>Painter, Thomas/B-7806-2016; Dozier, Jeff/B-7364-2009; Painter, Thomas/P-1284-2019; Dozier, Jeff/AAL-4783-2021; Painter, Thomas H/AAC-9493-2019</t>
  </si>
  <si>
    <t>Dozier, Jeff/0000-0001-8542-431X; Dozier, Jeff/0000-0001-8542-431X; Painter, Thomas H/0000-0002-7963-5812</t>
  </si>
  <si>
    <t>Div Atmospheric &amp; Geospace Sciences [0757085] Funding Source: National Science Foundation</t>
  </si>
  <si>
    <t>Div Atmospheric &amp; Geospace Sciences(National Science Foundation (NSF)NSF - Directorate for Geosciences (GEO))</t>
  </si>
  <si>
    <t>10.1016/j.advwatres.2008.08.011</t>
  </si>
  <si>
    <t>WOS:000261649600010</t>
  </si>
  <si>
    <t>Juanes, R</t>
  </si>
  <si>
    <t>Juanes, Ruben</t>
  </si>
  <si>
    <t>Nonequilibrium effects in models of three-phase flow in porous media</t>
  </si>
  <si>
    <t>porous media; multiphase flow; dynamic relative permeability; dynamic capillary pressure; nonequilibrium models; elliptic regions</t>
  </si>
  <si>
    <t>HYPERBOLIC CONSERVATION-LAWS; STATE 2-PHASE FLOW; DYNAMIC CAPILLARY-PRESSURE; GRAVITY-DRIVEN FINGERS; RELATIVE PERMEABILITIES; STIFF RELAXATION; UNSATURATED MATERIALS; NUMERICAL-METHODS; MULTIPHASE FLOW; RIEMANN PROBLEM</t>
  </si>
  <si>
    <t>In this paper we extend to three-phase flow the nonequilibrium formalism proposed by Barenblatt and co-workers for two-phase porous media flow. The underlying idea is to include nonequilibrium effects by introducing a pair of effective water and gas saturations, which are linked to the actual saturations by a local evolution equation. We illustrate and analyze how nonequilibrium effects lead to qualitative and quantitative differences in the solution of the three-phase flow equations. (c) 2008 Elsevier Ltd. All rights reserved.</t>
  </si>
  <si>
    <t>MIT, Dept Civil &amp; Environm Engn, Cambridge, MA 02139 USA</t>
  </si>
  <si>
    <t>Juanes, R (corresponding author), MIT, Dept Civil &amp; Environm Engn, 77 Massachusetts Ave,Room 48-319, Cambridge, MA 02139 USA.</t>
  </si>
  <si>
    <t>juanes@mit.edu</t>
  </si>
  <si>
    <t>Juanes, Ruben/F-8004-2011</t>
  </si>
  <si>
    <t>10.1016/j.advwatres.2007.12.005</t>
  </si>
  <si>
    <t>WOS:000255303300005</t>
  </si>
  <si>
    <t>Tonina, D; Bellin, A</t>
  </si>
  <si>
    <t>Tonina, Daniele; Bellin, Alberto</t>
  </si>
  <si>
    <t>Effects of pore-scale dispersion, degree of heterogeneity, sampling size, and source volume on the concentration moments of conservative solutes in heterogeneous formations</t>
  </si>
  <si>
    <t>solute transport; groundwater; concentration moments; stochastic methods</t>
  </si>
  <si>
    <t>CONCENTRATION FLUCTUATIONS; LOCAL DISPERSION; TRANSPORT; FLOW</t>
  </si>
  <si>
    <t>Pore-scale dispersion (PSD), aquifer heterogeneity, sampling volume, and source size influence solute concentrations of conservative tracers transported in heterogeneous porous formations. In this work, we developed a new set of analytical solutions for the concentration ensemble mean, variance, and coefficient of variation (CV), which consider the effects of all these factors. We developed these models as generalizations of the first-order Solutions in the log-conductivity variance of point concentration proposed by [Fiori A, Dagan G. Concentration fluctuations in aquifer transport: a rigorous first-order solution and applications. J Contain Hydrol 2000;45(1-2):139163]. Our first-order solutions compare well with numerical simulations for small and moderate formation heterogeneity and from small to large sampling and source volumes. However, their performance deteriorates for highly heterogeneous formations. Successively, we used our models to study the interplay among sampler size, source volume, and PSD. Our analysis shows a complex and important interaction among these factors. Additionally, we show that the relative importance of these factors is also a function of plume age, of aquifer heterogeneity, and of the measurement location with respect to the mean plume center of gravity. We found that the concentration moments are chiefly controlled by the sampling volume with pore-scale dispersion playing a minor role at short times and for small Source Volumes. However, the effect of the source volume cannot be neglected when it is larger than the sampling volume. A different behavior occurs for long periods, which may be relevant for old contaminations, or for small injection volumes. In these cases, PSD causes a significant dilution, which is reflected in the concentration statistics. Additionally, at the center of the mean plume, where high concentrations are most likely to occur, we found that sampling volume and PSD are attenuating mechanisms for both concentration ensemble mean and coefficient of variation, except at very large source and sampler sizes, where the coefficient of variation increases with sampler size and PSD. Formation heterogeneity causes a faster reduction of the ensemble mean concentrations and a larger uncertainty at the center of the mean plume. Therefore, our results highlight the importance of considering the combined effect of formation heterogeneity, exposure volume, PSD, source size, and measurement location in performing risk assessment. (C) 2007 Elsevier Ltd. All rights reserved.</t>
  </si>
  <si>
    <t>[Tonina, Daniele] Univ Calif Berkeley, Boise, ID 83702 USA; [Tonina, Daniele] USFS Rocky Mountain Res Stn Boise, Boise, ID 83702 USA; [Bellin, Alberto] Univ Trent, Dipartimento Ingn Civile Ambientale, I-38050 Trento, Italy</t>
  </si>
  <si>
    <t>Tonina, D (corresponding author), Univ Calif Berkeley, 322 E Front St,Suite 401, Boise, ID 83702 USA.</t>
  </si>
  <si>
    <t>dtonina@berkeley.edu; Alberto.Bellin@unitn.it</t>
  </si>
  <si>
    <t>Bellin, Alberto/F-8955-2013; Tonina, Daniele/I-7688-2012</t>
  </si>
  <si>
    <t>Bellin, Alberto/0000-0002-7348-8313; Tonina, Daniele/0000-0002-1866-1013</t>
  </si>
  <si>
    <t>10.1016/j.advwatres.2007.08.009</t>
  </si>
  <si>
    <t>WOS:000253137000010</t>
  </si>
  <si>
    <t>Xu, P; Yu, BM</t>
  </si>
  <si>
    <t>Xu, Peng; Yu, Boming</t>
  </si>
  <si>
    <t>Developing a new form of permeability and Kozeny-Carman constant for homogeneous porous media by means of fractal geometry</t>
  </si>
  <si>
    <t>Kozeny-Carman equation; Kozeny-Carman constant; permeability; fractal</t>
  </si>
  <si>
    <t>SANDSTONE PORES; FLOW; MODEL; POROSITY; CONDUCTIVITY; PERCOLATION; CHARACTERS; FABRICS; SYSTEMS; BEDS</t>
  </si>
  <si>
    <t>The semi-empirical Kozeny-Carman (KC) equation is the most famous permeability-porosity relation, which is widely used in the field of flow in porous media and is the starting point for many other permeability models. However, this relation has many limitations from its inception, and the KC constant is an empirical parameter which was proved to be not a constant. In this paper, we briefly reviewed the KC equation, its modifications and various models for the KC constant. We then derived an analytical expression for the permeability in homogeneous porous media based on the fractal characters of porous media and capillary model. The proposed model is expressed as a function of fractal dimensions, porosity and maximum pore size. The analytical KC constant with no empirical constant is obtained from the assumption of square geometrical model. Furthermore, a distinct linear scaling law between the dimensionless permeability and porosity is found. It is also shown that our analytical permeability is more closely related to the microstructures (fractal dimensions, porosity and maximum pore size), compared to those obtained from conventional methods and models. (c) 2007 Elsevier Ltd. All rights reserved.</t>
  </si>
  <si>
    <t>[Xu, Peng; Yu, Boming] Huazhong Univ Sci &amp; Technol, Dept Phys, Wuhan 430074, Peoples R China</t>
  </si>
  <si>
    <t>Yu, BM (corresponding author), Huazhong Univ Sci &amp; Technol, Dept Phys, 1037 Luoyu Rd, Wuhan 430074, Peoples R China.</t>
  </si>
  <si>
    <t>yuboming2003@yahoo.com.cn</t>
  </si>
  <si>
    <t>Xu, Peng/A-3680-2017; Yu, Boming/Y-2980-2019; Xu, Peng/H-7259-2013</t>
  </si>
  <si>
    <t xml:space="preserve">Xu, Peng/0000-0002-4349-5627; Yu, Boming/0000-0003-3512-6933; </t>
  </si>
  <si>
    <t>10.1016/j.advwatres.2007.06.003</t>
  </si>
  <si>
    <t>WOS:000253019900006</t>
  </si>
  <si>
    <t>Romanowicz, RJ; Young, PC; Beven, KJ; Pappenberger, F</t>
  </si>
  <si>
    <t>Romanowicz, Renata J.; Young, Peter C.; Beven, Keith J.; Pappenberger, Florian</t>
  </si>
  <si>
    <t>A data based mechanistic approach to nonlinear flood routing and adaptive flood level forecasting</t>
  </si>
  <si>
    <t>flood forecasting; state dependent parameter; on-line data assimilation; uncertainty</t>
  </si>
  <si>
    <t>TIME; IDENTIFICATION; UNCERTAINTY; MODEL</t>
  </si>
  <si>
    <t>Operational flood forecasting requires accurate forecasts with a suitable lead time, in order to be able to issue appropriate warnings and take appropriate emergency actions. Recent improvements in both flood plain characterization and computational capabilities have made the use of distributed flood inundation models more common. However, problems remain with the application of such models. There are still uncertainties associated with the identifiability of parameters; with the computational burden of calculating distributed estimates of predictive uncertainty; and with the adaptive use of such models for operational, real-time flood inundation forecasting. Moreover, the application of distributed models is complex, costly and requires high degrees of skill. This paper presents an alternative to distributed inundation models for real-time flood forecasting that provides fast and accurate, medium to short-term forecasts. The Data Based Mechanistic (DBM) methodology exploits a State Dependent Parameter (SDP) modelling approach to derive a nonlinear dependence between the water levels measured at gauging stations along the river. The transformation of water levels depends on the relative geometry of the channel cross-sections, without the need to apply rating curve transformations to the discharge. The relationship obtained is used to transform water levels as an input to a linear, on-line, real-time and adaptive stochastic DBM model. The approach provides an estimate of the prediction uncertainties, including allowing for heterescadasticity of the multi-step-ahead forecasting errors. The approach is illustrated using an 80 km reach of the River Severn, in the UK. (C) 2008 Published by Elsevier Ltd.</t>
  </si>
  <si>
    <t>[Romanowicz, Renata J.; Young, Peter C.; Beven, Keith J.; Pappenberger, Florian] Univ Lancaster, Dept Environm Sci, Lancaster, England; [Young, Peter C.] Australian Natl Univ, Fenner Sch Environm Soc, Sydney, NSW, Australia; [Young, Peter C.] Univ New S Wales, Sch Elect Engn &amp; Telecommun, Sydney, NSW 2052, Australia; [Beven, Keith J.] Uppsala Univ, GeoCentrum, S-75236 Uppsala, Sweden</t>
  </si>
  <si>
    <t>Romanowicz, RJ (corresponding author), Polish Acad Sci, Inst Geophys, Ul Ksiecia Janusza 64, PL-01452 Warsaw, Poland.</t>
  </si>
  <si>
    <t>Romanowicz@igf.edu.pl</t>
  </si>
  <si>
    <t>Pappenberger, Florian/A-2839-2009; Beven, Keith J/F-8707-2011</t>
  </si>
  <si>
    <t xml:space="preserve">Pappenberger, Florian/0000-0003-1766-2898; </t>
  </si>
  <si>
    <t>10.1016/j.advwatres.2008.04.015</t>
  </si>
  <si>
    <t>WOS:000258390300003</t>
  </si>
  <si>
    <t>Aureli, F; Maranzoni, A; Mignosa, P; Ziveri, C</t>
  </si>
  <si>
    <t>Aureli, F.; Maranzoni, A.; Mignosa, P.; Ziveri, C.</t>
  </si>
  <si>
    <t>A weighted surface-depth gradient method for the numerical integration of the 2D shallow water equations with topography</t>
  </si>
  <si>
    <t>shallow water equations; finite volume schemes; surface gradient method; irregular topography; C-property; wet/dry fronts; mass conservation</t>
  </si>
  <si>
    <t>HYPERBOLIC CONSERVATION-LAWS; SOURCE TERMS; FLUX GRADIENTS; FLOW; SCHEMES; SIMULATION; TRANSPORT; ALGORITHM; CHANNEL; MODEL</t>
  </si>
  <si>
    <t>A finite volume MUSCL scheme for the numerical integration of 2D shallow water equations is presented. In the framework of the SLIC scheme, the proposed weighted surface-depth gradient method (WSDGM) computes intercell water depths through a weighted average of DGM and SGM reconstructions, in which the weight function depends on the local Froude number. This combination makes the scheme capable of performing a robust tracking of wet/dry fronts and, together with an unsplit centered discretization of the bed slope source term, of maintaining the static condition on non-flat topographies (C-property). A correction of the numerical fluxes in the computational cells with water depth smaller than a fixed tolerance enables a drastic reduction of the mass error in the presence of wetting and drying fronts. The effectiveness and robustness of the proposed scheme are assessed by comparing numerical results with analytical and reference solutions of a set of test cases. Moreover, to show the capability of the numerical model on field-scale applications, the results of a dam-break scenario are presented. (C) 2008 Elsevier Ltd. All rights reserved.</t>
  </si>
  <si>
    <t>[Aureli, F.; Mignosa, P.; Ziveri, C.] Univ Parma, DICATeA, I-43100 Parma, Italy; [Maranzoni, A.] Univ Brescia, DICATA, I-25123 Brescia, Italy</t>
  </si>
  <si>
    <t>Ziveri, C (corresponding author), Univ Parma, DICATeA, Vle GP Usberti 181-A, I-43100 Parma, Italy.</t>
  </si>
  <si>
    <t>francesca.aureli@unipr.it; andrea.maranzoni@ing.unibs.it; paolo.mignosa@unipr.it; chiara.ziveri@nemo.unipr.it</t>
  </si>
  <si>
    <t>Maranzoni, Andrea/C-4595-2011</t>
  </si>
  <si>
    <t>Maranzoni, Andrea/0000-0001-8841-1397; Mignosa, Paolo/0000-0001-8355-3484</t>
  </si>
  <si>
    <t>10.1016/j.advwatres.2008.03.005</t>
  </si>
  <si>
    <t>WOS:000257528400003</t>
  </si>
  <si>
    <t>An efficient numerical model for incompressible two-phase flow in fractured media</t>
  </si>
  <si>
    <t>two-phase flow; water injection; fractured media; heterogeneous media; capillary pressure; discrete fractured model; mixed finite element method; discontinuous Galerkin; IMPES methods</t>
  </si>
  <si>
    <t>FINITE-ELEMENT-METHOD; DISCONTINUOUS GALERKIN; MULTIPHASE FLOW; CONSERVATION-LAWS; MIXED METHODS; FLUID-FLOW; RESERVOIR; SIMULATION; TRANSPORT</t>
  </si>
  <si>
    <t>Various numerical methods have been used in the literature to simulate single and multiphase flow in fractured media. A promising approach is the use of the discrete-fracture model where the fracture entities in the permeable media are described explicitly in the computational grid. In this work, we present a critical review of the main conventional methods for multiphase flow in fractured media including the finite difference (171)), finite volume (FV), and finite element (FE) methods, that are coupled with the discrete-fracture model. All the conventional methods have inherent limitations in accuracy and applications. The FD method, for example, is restricted to horizontal and vertical fractures. The accuracy of the vertex-centered FV method depends on the size of the matrix gridcells next to the fractures; for an acceptable accuracy the matrix gridcells next to the fractures should be small. The FE method cannot describe properly the saturation discontinuity at the matrix-fracture interface. In this work, we introduce a new approach that is free from the limitations of the conventional methods. Our proposed approach is applicable in 2D and 3D unstructured griddings with low mesh orientation effect; it captures the saturation discontinuity from the contrast in capillary pressure between the rock matrix and fractures. The matrix-fracture and fracture-fracture fluxes are calculated based on powerful features of the mixed finite element (MFE) method which provides, in addition to the gridcell pressures, the pressures at the gridcell interfaces and can readily model the pressure discontinuities at impermeable faults in a simple way. To reduce the numerical dispersion, we use the discontinuous Galerkin (DG) method to approximate the saturation equation. We take advantage of a hybrid time scheme to alleviate the restrictions on the size of the time step in the fracture network. Several numerical examples in 21) and 3D demonstrate the robustness of the proposed model. Results show the significance of capillary pressure and orders of magnitude increase in computational speed compared to previous works. (C) 2008 Elsevier Ltd. All rights reserved.</t>
  </si>
  <si>
    <t>[Hoteit, Hussein; Firoozabadi, Abbas] Reservoir Engn Res Inst, Palo Alto, CA USA; [Firoozabadi, Abbas] Yale Univ, New Haven, CT USA</t>
  </si>
  <si>
    <t>Firoozabadi, A (corresponding author), Reservoir Engn Res Inst, Palo Alto, CA USA.</t>
  </si>
  <si>
    <t>10.1016/j.advwatres.2008.02.004</t>
  </si>
  <si>
    <t>WOS:000257003800002</t>
  </si>
  <si>
    <t>Nordbotten, JM</t>
  </si>
  <si>
    <t>Nordbotten, Jan M.</t>
  </si>
  <si>
    <t>Stability analysis of probabilistic soil moisture dynamics</t>
  </si>
  <si>
    <t>ecohydrology; water balance; water-controlled ecosystems</t>
  </si>
  <si>
    <t>WATER-CONTROLLED ECOSYSTEMS; HYDROLOGIC PROCESSES; ACTIVE-ROLE; VEGETATION; CLIMATE; PRECIPITATION; BALANCE; STRESS; PLANTS</t>
  </si>
  <si>
    <t>We study the dynamics of soil moisture in the presence of precipitation, evapotranspiration and leakage. This study utilizes a probabilistic framework, and considers the evolution of the probability density function of soil moisture. Our main objective is to assess when the stationary solution is a physically realizable state of the system. Mathematically, this is equivalent to analyzing when the stationary solutions are stable. We show the following main results: For a general rainfall and evapotranspiration model, in a multiple plant framework, the stationary solution is a stable attractor in L(1). However, the stationary solution is at best conditionally stable in L(infinity). This has important implications in terms of (1) the validity of moment analysis of the transient problem, (2) the physical importance of transient solutions, and (3) the numerical solution of the stationary problem as a late time solution of the transient problem. (C) 2007 Elsevier Ltd. All rights reserved.</t>
  </si>
  <si>
    <t>[Nordbotten, Jan M.] Princeton Univ, Dept Civil &amp; Environm Engn, Princeton, NJ 08544 USA; [Nordbotten, Jan M.] Univ Bergen, Dept Math, N-5007 Bergen, Norway</t>
  </si>
  <si>
    <t>Nordbotten, JM (corresponding author), Princeton Univ, Dept Civil &amp; Environm Engn, Princeton, NJ 08544 USA.</t>
  </si>
  <si>
    <t>jan.nordbotten@math.uib.no</t>
  </si>
  <si>
    <t>Nordbotten, Jan Martin/AAZ-9568-2021</t>
  </si>
  <si>
    <t>Nordbotten, Jan Martin/0000-0003-1455-5704</t>
  </si>
  <si>
    <t>10.1016/j.advwatres.2007.09.008</t>
  </si>
  <si>
    <t>WOS:000253137000015</t>
  </si>
  <si>
    <t>Fox, JF; Papanicolaou, AN</t>
  </si>
  <si>
    <t>Fox, J. F.; Papanicolaou, A. N.</t>
  </si>
  <si>
    <t>An un-mixing model to study watershed erosion processes</t>
  </si>
  <si>
    <t>fingerprinting; soil erosion; un-mixing model; Bayesian; probabilistic; sediment transport</t>
  </si>
  <si>
    <t>SEDIMENT SOURCES; SUSPENDED SEDIMENT; TRANSPORT; PATHWAYS</t>
  </si>
  <si>
    <t>An un-mixing model is formulated within a Bayesian Markov Chain Monte Carlo framework for use within land-use fingerprinting to study watershed erosion processes. The model has two new components: (1) An equation and erosion process parameter are used to weight tracer signatures from each erosion process within a land-use. (2) An extra tracer distribution and episodic erosion parameter are used to represent soil eroded throughout the sampling duration and thus include the episodic nature of erosion. To test specification of these new parameters, the un-mixing model is applied in the 15 km(2) Jerome Creek Watershed in the Palouse Region of Northwestern Idaho. Erosion processes include surface erosion upon mountain slopes due to logging in the forest land-use and rill/interrill erosion on cultivated slopes and headcut erosion in riparian floodplains of the agricultural land-use (winter wheat/peas rotation and hay pasture). Episodic erosion occurs for the event where the model is applied. A sensitivity analysis shows that the smallest Bayesian credible set results when the new parameters are specified using hydrologic data and process-based models. The un-mixing model predicts that 90% of the eroded-soil originated from the agricultural land-use and 10% originated from the forest land-use. A comparative study is performed that estimates 90.5% and 9.5% of eroded-soil originated from the agricultural and forest land-uses. Successful performance of the un-mixing model highlights future application as a standalone probabilistic tool to monitor watershed erosion processes that exhibit non-equilibrium conditions and provide calibration data for process-based watershed models. (c) 2007 Elsevier Ltd. All rights reserved.</t>
  </si>
  <si>
    <t>[Fox, J. F.] Univ Kentucky, Dept Civil Engn, Lexington, KY 40506 USA; [Papanicolaou, A. N.] Univ Iowa, IIHR Hydrosci &amp; Engn, Iowa City, IA 52242 USA</t>
  </si>
  <si>
    <t>Fox, JF (corresponding author), Univ Kentucky, Dept Civil Engn, Lexington, KY 40506 USA.</t>
  </si>
  <si>
    <t>jffox@engr.uky.edu; apapanic@engineer-ing.uiowa.edu</t>
  </si>
  <si>
    <t>10.1016/j.advwatres.2007.06.008</t>
  </si>
  <si>
    <t>WOS:000253019900008</t>
  </si>
  <si>
    <t>He, L; Huang, GH; Lu, HW</t>
  </si>
  <si>
    <t>He, L.; Huang, G. H.; Lu, H. W.</t>
  </si>
  <si>
    <t>A simulation-based fuzzy chance-constrained programming model for optimal groundwater remediation under uncertainty</t>
  </si>
  <si>
    <t>Fuzzy simulation; Fuzzy chance-constrained programming; Possibility; Groundwater remediation; Petroleum contamination</t>
  </si>
  <si>
    <t>ENHANCED AQUIFER REMEDIATION; MULTIPHASE FLOW; OPTIMAL-DESIGN; NEURAL-NETWORKS; OPTIMIZATION; MANAGEMENT; SYSTEM; PUMP; CONTAMINATION</t>
  </si>
  <si>
    <t>In this study a simulation-based fuzzy chance-constrained programming (SFCCP) model is developed based on possibility theory. The model is solved through an indirect search approach which integrates fuzzy simulation, artificial neural network and simulated annealing techniques. This approach has the advantages of. (1) handling simulation and optimization problems under uncertainty associated with fuzzy parameters, (2) providing additional information (i.e. possibility of constraint satisfaction) indicating that how likely one can believe the decision results, (3) alleviating computational burdens in the optimization process, and (4) reducing the chances of being trapped in local optima. The model is applied to a petroleum-contaminated aquifer located in western Canada for supporting the optimal design of ground-water remediation systems. The model solutions provide optimal groundwater pumping rates for the 3, 5 and 10 years of pumping schemes. It is observed that the uncertainty significantly affects the remediation strategies. To mitigate such impacts, additional cost is required either for increased pumping rate or for reinforced site characterization. (c) 2008 Published by Elsevier Ltd.</t>
  </si>
  <si>
    <t>[He, L.; Huang, G. H.; Lu, H. W.] Univ Regina, Fac Engn, Environm Syst Engn Program, Regina, SK S4S 0A2, Canada; [Huang, G. H.] N China Elect Power Univ, Chinese Res Acad Environm Sci, Beijing 100012, Peoples R China</t>
  </si>
  <si>
    <t>Huang, GH (corresponding author), Univ Regina, Fac Engn, Environm Syst Engn Program, Regina, SK S4S 0A2, Canada.</t>
  </si>
  <si>
    <t>huang@iseis.org</t>
  </si>
  <si>
    <t>Hongwei, LU/R-3960-2018; Lu, Hongwei/G-8149-2011; Huang, Guohe/AAA-7305-2019; He, Li/J-6672-2014; Huang, Guohe/H-5306-2011</t>
  </si>
  <si>
    <t>Hongwei, LU/0000-0003-4350-9029; He, Li/0000-0001-9449-5304; Huang, Guohe/0000-0003-4974-3019</t>
  </si>
  <si>
    <t>Major State Basic Research Development Program of MOST [2005CB724200, 2006CB403307]; Natural Science and Engineering Research Council of Canada</t>
  </si>
  <si>
    <t>Major State Basic Research Development Program of MOST(National Basic Research Program of China); Natural Science and Engineering Research Council of Canada(Natural Sciences and Engineering Research Council of Canada (NSERC))</t>
  </si>
  <si>
    <t>The authors thank the anonymous reviewers and the editor for their helpful comments and suggestions. This research was supported by the Major State Basic Research Development Program of MOST (2005CB724200 and 2006CB403307) and the Natural Science and Engineering Research Council of Canada.</t>
  </si>
  <si>
    <t>10.1016/j.advwatres.2008.07.009</t>
  </si>
  <si>
    <t>WOS:000262026800008</t>
  </si>
  <si>
    <t>Scipal, K; Drusch, M; Wagner, W</t>
  </si>
  <si>
    <t>Scipal, K.; Drusch, M.; Wagner, W.</t>
  </si>
  <si>
    <t>Assimilation of a ERS scatterometer derived soil moisture index in the ECMWF numerical weal-her prediction system</t>
  </si>
  <si>
    <t>soil moisture; scatterometer; data assimilation; numerical weather prediction</t>
  </si>
  <si>
    <t>NEAR-SURFACE; MODEL; VALIDATION; PARAMETERS; SCALE</t>
  </si>
  <si>
    <t>The European Centre for Medium-Range Weather Forecasts (ECMWF) currently prepares the assimilation of soil moisture data derived from advanced scatterometer (ASCAT) measurements. ASCAT is part of the MetOp satellite payload launched in November 2006 and will ensure the operational provision of soil moisture information until at least 2020. Several studies showed that soil moisture derived from scatterometer data contain skillful information. Based on data from its predecessor instruments, the ERS-1/2 scatterometers we examine the potential of future ASCAT soil moisture data for numerical weather prediction (NWP). In a first step, we compare nine years of the ERS scatterometer derived surface soil moisture index (Theta(S)) against soil moisture from the ECMWF re-analysis (ERA40) data set (Theta(E)) to (i) identify systematic differences and (ii) derive a transfer function which minimises these differences and transforms Theta(S) into model equivalent volumetric soil moisture Theta(S)*. We then use a nudging scheme to assimilate Theta(S)* in the soil moisture analysis of the ECMWF numerical weather prediction model. In this scheme the difference between Theta(S)* and the model first guess Theta(FG), calculated at 1200 UTC, is added in 1/4 fractions throughout a 24 h window to the model resulting in analysed soil moisture Theta(NDG). We compare results from this experiment against those from a control experiment where soil moisture evolved freely and against those from the operational ECMWF forecast system, which uses an optimum interpolation scheme to analyse soil moisture. Validation against field observations from the Oklahoma Mesonet, shows that the assimilation of Theta(S)* increases the correlation from 0.39 to 0.66 and decreases the RMSE from 0.055 m(3) m(-3) to 0.041 m(3) m(-3) compared against the control experiment. The corresponding forecasts for low level temperature and humidity improve only Marginally compared to the control experiment and deteriorate compared to the operational system. In addition, the results suggest that an advanced data assimilation system, like the Extended Kalman Filter, could use the satellite observations more effectively. (C) 2008 Elsevier Ltd. All rights reserved.</t>
  </si>
  <si>
    <t>[Scipal, K.; Drusch, M.] European Ctr Medium Range Weather Forecasts, Reading RG2 9AX, Berks, England; [Wagner, W.] Vienna Univ Technol, Inst Photogrammetry &amp; Remote Sensing, Vienna, Austria</t>
  </si>
  <si>
    <t>Scipal, K (corresponding author), European Ctr Medium Range Weather Forecasts, Shinfield Pk, Reading RG2 9AX, Berks, England.</t>
  </si>
  <si>
    <t>Klaus.Scipal@ecmwf.int</t>
  </si>
  <si>
    <t>Scipal, Klaus/AAS-9104-2021; Wagner, Wolfgang/AAC-5507-2019</t>
  </si>
  <si>
    <t>Wagner, Wolfgang/0000-0001-7704-6857</t>
  </si>
  <si>
    <t>10.1016/j.advwatres.2008.04.013</t>
  </si>
  <si>
    <t>WOS:000258390300008</t>
  </si>
  <si>
    <t>Glantz, R; Hilpert, M</t>
  </si>
  <si>
    <t>Glantz, Roland; Hilpert, Markus</t>
  </si>
  <si>
    <t>Tight dual models of pore spaces</t>
  </si>
  <si>
    <t>polyhedral pore space; pore network; duality; homotopy equivalence; tight pore throats; 3D image analysis; gradient vector fields; modeling; drainage</t>
  </si>
  <si>
    <t>NETWORK MODEL; POROUS-MEDIA; DYNAMIC PROPERTIES; SCALE; FLOW; DISTRIBUTIONS</t>
  </si>
  <si>
    <t>The pore throats in a porous medium control permeability, drainage, and straining through their pore scale geometry and through the way they are connected via pore bodies on the macroscale. Likewise, imbibition is controlled through the geometry of the pore bodies (pore scale) and through the way the pore bodies are connected via pore throats on the macroscale. In an effort to account for both scales at the same time we recently introduced an image-based model for pore spaces that consists of two parts related by duality: (1) a decomposition of a polyhedral pore space into polyhedral pore bodies separated by polygonal pore throats and (2) a polygonal pore network that is homotopy equivalent to the pore space. In this paper we stick to the dual concept while amending the definition of the pore throats and, as a consequence, the other elements of the dual model. Formerly, the pore throats consisted of single two-dimensional Delaunay cells, while they now usually consist of more than one two-dimensional Delaunay cell and extend all the way into the narrowing ends of the pore channel cross sections. This is the first reason for naming the amended dual model tight. The second reason is that the formation of the pore throats is now guided by an objective function that always attains its global optimum (tight optimization). At the end of the paper we report on simulations of drainage performed on tight dual models derived from simulated sphere packings and 3D gray-level images. The Geode for the generation of the tight dual model and the simulation of drainage is publicly available at https://jshare.johnshopkins.edu/mhilper1/public(-)html/tdm.html. (C) 2008 Elsevier Ltd. All rights reserved.</t>
  </si>
  <si>
    <t>[Glantz, Roland; Hilpert, Markus] Johns Hopkins Univ, Dept Geog &amp; Environm Engn, Baltimore, MD 21218 USA</t>
  </si>
  <si>
    <t>Glantz, R (corresponding author), Johns Hopkins Univ, Dept Geog &amp; Environm Engn, 313 Ames Hall,3400 N Charles St, Baltimore, MD 21218 USA.</t>
  </si>
  <si>
    <t>roland_glantz@jhu.edu</t>
  </si>
  <si>
    <t>Hilpert, Markus/A-3343-2010</t>
  </si>
  <si>
    <t>10.1016/j.advwatres.2008.01.015</t>
  </si>
  <si>
    <t>WOS:000255995600005</t>
  </si>
  <si>
    <t>Wen, Z; Huang, GH; Zhan, HB; Li, J</t>
  </si>
  <si>
    <t>Wen, Zhang; Huang, Guanhua; Zhan, Hongbin; Li, Jian</t>
  </si>
  <si>
    <t>Two-region non-Darcian flow toward a well in a confined aquifer</t>
  </si>
  <si>
    <t>non-Darcian; two-region; type curve; power law; Laplace transform; analytical solution; linearization method</t>
  </si>
  <si>
    <t>POWER-LAW FLUIDS; POROUS-MEDIA; HORIZONTAL WELL; NONLINEAR FLOW; LARGE-DIAMETER; SINGLE-PHASE; RADIAL FLOW; PERMEABILITY; HYDRAULICS; SIMULATION</t>
  </si>
  <si>
    <t>We have derived an analytical solution for two-region flow toward a well in a confined aquifer based on a linearization method. The two-region flow includes Izbash non-Darcian flow near the well and Darcian flow in the rest of the aquifer. The wellbore storage is also considered. The type curves in the non-Darcian and Darcian flow domains are obtained by a numerical Laplace inversion method incorporated in MATLAB programs. We have compared our results with the one-region Darcian flow model (Theis). Our solutions agree with those of Sen [Sen Z. Type curves for two-region well flow. J Hydr Eng 1988; 114(12):1461-84] which were obtained using the Boltzmann transform at late times for fully turbulent flow, while some difference has been found at early and moderate times. We have defined a dimensionless non-Darcian hydraulic conductivity term which is shown to be a key parameter for analyzing the two-region flow. A smaller dimensionless non-Darcian hydraulic conductivity results in a larger drawdown in the non-Darcian flow region at late times. However, the dimensionless non-Darcian hydraulic conductivity does not affect the slope of the dimensionless drawdown versus the logarithmic dimensionless time in the non-Darcian flow region at late times. The dimensionless non-Darcian hydraulic conductivity does not affect the late time drawdown in the Darcian flow region. (C) 2008 Elsevier Ltd. All rights reserved.</t>
  </si>
  <si>
    <t>[Wen, Zhang; Huang, Guanhua; Li, Jian] China Agr Univ, Coll Water Conservancy &amp; Civil Engn, Dept Irrigat &amp; Drainage, Beijing 100083, Peoples R China; [Wen, Zhang; Huang, Guanhua; Li, Jian] China Agr Univ, Chinese Israeli Int Ctr Res Agr, Beijing 100083, Peoples R China; [Zhan, Hongbin] Texas A&amp;M Univ, Dept Geol &amp; Geophys, College Stn, TX 77843 USA</t>
  </si>
  <si>
    <t>Huang, GH (corresponding author), China Agr Univ, Coll Water Conservancy &amp; Civil Engn, Dept Irrigat &amp; Drainage, Beijing 100083, Peoples R China.</t>
  </si>
  <si>
    <t>ghuang@cau.edu.cn; zhan@geo.tamu.edu</t>
  </si>
  <si>
    <t>10.1016/j.advwatres.2008.01.014</t>
  </si>
  <si>
    <t>WOS:000255995600007</t>
  </si>
  <si>
    <t>Hejazi, MI; Cai, XM; Ruddell, BL</t>
  </si>
  <si>
    <t>Hejazi, Mohamad I.; Cai, Ximing; Ruddell, Benjamin L.</t>
  </si>
  <si>
    <t>The role of hydrologic information in reservoir operation - Learning from historical releases</t>
  </si>
  <si>
    <t>Reservoir operations; Data mining; Hydrologic uncertainty; Hydrologic information; Mutual information; Entropy</t>
  </si>
  <si>
    <t>RAINFALL PROBABILISTIC FORECASTS; WATER-SUPPLY MANAGEMENT; ENTROPY-BASED ASSESSMENT; SYSTEMS; UNCERTAINTY; MODELS; FLOW</t>
  </si>
  <si>
    <t>Closing the gap between theoretical reservoir operation and the real-world implementation remains a challenge in contemporary reservoir operations. Past research has focused on optimization algorithms and establishing optimal policies for reservoir operations. In this study, we attempt to understand operators' release decisions by investigating historical release data from 79 reservoirs in California and the Great Plains, using a data-mining approach. The 79 reservoirs are classified by hydrological regions, intra-annual seasons, average annual precipitation (climate), ratio of maximum reservoir capacity to average annual inflow (size ratio), hydrologic uncertainty associated with inflows, and reservoirs' main usage. We use information theory - specifically, mutual information - to measure the quality of inference between a set of classic indicators and observed releases at the monthly and weekly timescales. Several general trends are found to explain which sources of hydrologic information dictate reservoir release decisions under different conditions. Current inflow is the most important indicator during wet seasons, while previous releases are more relevant during dry seasons and in weekly data (as compared with monthly data). Inflow forecasting is the least important indicator in release decision making, but its importance increases linearly with hydrologic uncertainty and decreases logarithmically with reservoir size. No single hydrologic indicator is dominant across all reservoirs in either of the two regions. (c) 2008 Published by Elsevier Ltd.</t>
  </si>
  <si>
    <t>[Hejazi, Mohamad I.; Cai, Ximing; Ruddell, Benjamin L.] Univ Illinois, Dept Civil &amp; Environm Engn, Ven Te Chow Hydrosyst Lab, Urbana, IL 61801 USA</t>
  </si>
  <si>
    <t>Cai, XM (corresponding author), Univ Illinois, Dept Civil &amp; Environm Engn, Ven Te Chow Hydrosyst Lab, 205 N Mathews Ave, Urbana, IL 61801 USA.</t>
  </si>
  <si>
    <t>xmcai@uiuc.edu</t>
  </si>
  <si>
    <t>Ruddell, Benjamin/0000-0003-2967-9339</t>
  </si>
  <si>
    <t>National Aeronautics and Space Administration (NASA) [NNX08AL94G]</t>
  </si>
  <si>
    <t>National Aeronautics and Space Administration (NASA)(National Aeronautics &amp; Space Administration (NASA))</t>
  </si>
  <si>
    <t>We would like to thank Mr. Roger Michel from the Bureau of Reclamation for providing historical records of the reservoirs in the Great Plains region. The authors are grateful to the two anonymous reviewers for their very constructive contributions to the conclusion section. Partial financial support for this research was provided by National Aeronautics and Space Administration (NASA) grant NNX08AL94G.</t>
  </si>
  <si>
    <t>10.1016/j.advwatres.2008.07.013</t>
  </si>
  <si>
    <t>WOS:000262026800009</t>
  </si>
  <si>
    <t>Lo, MH; Yeh, PJF; Famiglietti, JS</t>
  </si>
  <si>
    <t>Lo, Min-Hui; Yeh, Pat J. -F.; Famiglietti, J. S.</t>
  </si>
  <si>
    <t>Constraining water table depth simulations in a land surface model using estimated baseflow</t>
  </si>
  <si>
    <t>Parameter interactions; Calibration; Equifinality; Groundwater model; Baseflow calibration; CLM; Coupled model</t>
  </si>
  <si>
    <t>GLOBAL OPTIMIZATION; FLOW SEPARATION; PARAMETERIZATION SCHEMES; GROUNDWATER RECHARGE; AUTOMATED TECHNIQUES; RUNOFF; SOIL; CALIBRATION; DYNAMICS; VALIDATION</t>
  </si>
  <si>
    <t>Several recent studies have shown the significance of representing groundwater in land surface hydrologic simulations. However, optimal methods for model parameter calibration in order to realistically simulate baseflow and groundwater depth have received little attention. Most studies still use globally constant groundwater parameters due to the lack of available datasets for calibration. Moreover, when models are calibrated, various parameter combinations are found to exhibit equifinality in simulated total runoff due to model parameter interactions. In this study, a simple lumped groundwater model is incorporated into the Community Land Model (CLM), in which the water table is interactively coupled to soil moisture through the groundwater recharge fluxes. The coupled model (CLMGW) is successfully validated in Illinois using a 22-year (1984-2005) monthly observational dataset. Baseflow estimates from the digital recursive filter technique are used to calibrate the CLMGW parameters. The advantage obtained from incorporating baseflow calibration in addition to traditional calibration based on measured streamflow alone is demonstrated by a Monte Carlo-type simulation analysis. Using the optimal parameter sets identified from baseflow calibration, flow partitioning and water table depth simulations using CLMGW are improved, and the equifinality problem is alleviated. For other regions that lack observations of water table depth, the baseflow calibration approach can be used to enhance parameter estimation and constrain water table depth simulations. (c) 2008 Elsevier Ltd. All rights reserved.</t>
  </si>
  <si>
    <t>[Lo, Min-Hui; Yeh, Pat J. -F.; Famiglietti, J. S.] Univ Calif Irvine, Dept Earth Syst Sci, Irvine, CA 92697 USA</t>
  </si>
  <si>
    <t>Famiglietti, JS (corresponding author), Univ Calif Irvine, Dept Earth Syst Sci, Irvine, CA 92697 USA.</t>
  </si>
  <si>
    <t>mlo@uci.edu; patyeh@rainbow.iis.u-tokyo.ac.jp; jfamigli@uci.edu</t>
  </si>
  <si>
    <t>Famiglietti, James S/G-7383-2017; Yeh, Pat J.-F./AAH-3042-2020; YEH, Pat J. -F./B-2758-2011</t>
  </si>
  <si>
    <t>Famiglietti, James S/0000-0002-6053-5379; Yeh, Pat J.-F./0000-0001-7629-3362; YEH, Pat J. -F./0000-0001-7629-3362; LO, MIN-HUI/0000-0002-8653-143X</t>
  </si>
  <si>
    <t>NOAA CPPA [NA05OAR4310013]; Earth System Modeling Facility NSF [ATM-0321380]</t>
  </si>
  <si>
    <t>NOAA CPPA(National Oceanic Atmospheric Admin (NOAA) - USA); Earth System Modeling Facility NSF</t>
  </si>
  <si>
    <t>This research was sponsored by NOAA CPPA Grant NA05OAR4310013. This support is gratefully acknowledged. We would like to express our gratitude to Prof Zong-Liang Yang and Dr. Guo-Yue Niu for providing the SIMTOP scheme, and Lindsey E. Gulden for discussion. The authors would like to thank Illinois State Water Survey for providing the hydrologic data used here. Computation were supported by Earth System Modeling Facility NSF ATM-0321380.</t>
  </si>
  <si>
    <t>10.1016/j.advwatres.2008.06.007</t>
  </si>
  <si>
    <t>WOS:000262026800003</t>
  </si>
  <si>
    <t>Wang, DB; Cai, XM</t>
  </si>
  <si>
    <t>Wang, Dingbao; Cai, Ximing</t>
  </si>
  <si>
    <t>Robust data assimilation in hydrological modeling - A comparison of Kalman and H-infinity filters</t>
  </si>
  <si>
    <t>hydrological models; robust data assimilation; Kalman filter; H-infinity (H-infinity) filter; human impacts</t>
  </si>
  <si>
    <t>MOISTURE PROFILE RETRIEVAL; PARAMETER-IDENTIFICATION; TIME</t>
  </si>
  <si>
    <t>Hydrological model and observation errors are often non-Gaussian and/or biased, and the statistical properties of the errors are often unknown or not fully known. Thus, determining the true error covariance matrices is a challenge for data assimilation approaches such as the most widely used Kalman filter (KF) and its extensions, which assume Gaussian error nature and need fully known error statistics. This paper introduces H-infinite filter (HF) to hydrological modeling and compares HF with KF under various model and observation error conditions. HF is basically a robust version of KF. When model performance is not well known, or changes unpredictably, HF may be preferred over KF. HF is especially suitable for the cases where the estimation performance in the worst error case needs to be guaranteed. Through the application of HF to a hypothetical hydrologic model, this paper shows that HF is less sensitive to the uncertainty in the initial condition, corrects system bias more effectively, and converges to true state faster after interruptions than KF. In particular, HF performs better in dealing with instant human inputs (irrigation is used as an example), which are characterized by non-stationary, non-Gaussian and not fully known errors. However HF design can be more difficult than KF design due to the sensitivity of HF performance to design parameters (weights for model and observation error terms). Through sensitivity analysis, this paper shows the existence of a certain range of those parameters, in which the best value of the parameters is located. The tuning of HF design parameters, which can be based on users' prior knowledge on the nature of model and observation errors, is critical for the implementation of HF. Published by Elsevier Ltd.</t>
  </si>
  <si>
    <t>[Wang, Dingbao; Cai, Ximing] Univ Illinois, Dept Civil &amp; Environm Engn, Ven Te Chow Hydrosyst Lab, Urbana, IL 61801 USA</t>
  </si>
  <si>
    <t>Cai, XM (corresponding author), Univ Illinois, Dept Civil &amp; Environm Engn, Ven Te Chow Hydrosyst Lab, Urbana, IL 61801 USA.</t>
  </si>
  <si>
    <t>Wang, Dingbao/B-6948-2012</t>
  </si>
  <si>
    <t>Wang, Dingbao/0000-0003-4822-7485</t>
  </si>
  <si>
    <t>10.1016/j.advwatres.2007.10.001</t>
  </si>
  <si>
    <t>WOS:000254397700004</t>
  </si>
  <si>
    <t>Bause, M</t>
  </si>
  <si>
    <t>Bause, Markus</t>
  </si>
  <si>
    <t>Higher and lowest order mixed finite element approximation of subsurface flow problems with solutions of low regularity</t>
  </si>
  <si>
    <t>Richards equation; mixed finite element approximation; Brezzi-Douglas-Marini element; convergence study; multicomponent reactive transport</t>
  </si>
  <si>
    <t>POROUS-MEDIA; HYDRAULIC CONDUCTIVITY; PARABOLIC EQUATION; CONVERGENCE</t>
  </si>
  <si>
    <t>In this work we study mixed finite element approximations of Richards' equation for simulating variably saturated subsurface flow and simultaneous reactive solute transport. Whereas higher order schemes have proved their ability to approximate reliably reactive solute transport (cf., e.g. [Bause M, Knabner P. Numerical simulation of contaminant biodegradation by higher order methods and adaptive time stepping. Comput Visual Sci 7;2004:61-78]), the Raviart-Thomas mixed finite element method (RT0) with a first order accurate flux approximation is popular for computing the underlying water flow field (cf. [Bause M, Knabner P. Computation of variably saturated subsurface flow by adaptive mixed hybrid finite element methods. Adv Water Resour 27;2004:565-581, Farthing MW, Kees CE, Miller CT. Mixed finite element methods and higher order temporal approximations for variably saturated groundwater flow. Adv Water Resour 26;2003:373-394, Starke G. Least-squares mixed finite element solution of variably saturated subsurface flow problems. SIAM J Sci Comput 21;2000:1869-1885, Younes A, Mose R, Ackerer P, Chavent G. A new formulation of the mixed finite element method for solving elliptic and parabolic PDE with triangular elements. J Comp Phys 149-1999:148-167, Woodward CS, Dawson CN. Analysis of expanded mixed finite element methods for a nonlinear parabolic equation modeling flow into variably saturated porous media. SIAM J Numer Anal 37;2000:701-724]). This combination might be non-optimal. Higher order techniques could increase the accuracy of the flow field calculation and thereby improve the prediction of the solute transport. Here, we analyse the application of the Brezzi-Douglas-Marini element (BDM1) with a second order accurate flux approximation to elliptic, parabolic and degenerate problems whose solutions lack the regularity that is assumed in optimal order error analyses. For the flow field calculation a superiority of the BDM1 approach to the RT0 one is observed, which however is less significant for the accompanying solute transport. (C) 2007 Elsevier Ltd. All rights reserved.</t>
  </si>
  <si>
    <t>Univ Erlangen Nurnberg, Inst Angew Math, D-91058 Erlangen, Germany</t>
  </si>
  <si>
    <t>Bause, M (corresponding author), Univ Erlangen Nurnberg, Inst Angew Math, D-91058 Erlangen, Germany.</t>
  </si>
  <si>
    <t>bause@am.uni-erlangen.de</t>
  </si>
  <si>
    <t>10.1016/j.advwatres.2007.09.003</t>
  </si>
  <si>
    <t>WOS:000253137000012</t>
  </si>
  <si>
    <t>Hayek, M; Lehmann, F; Ackerer, P</t>
  </si>
  <si>
    <t>Hayek, Mohamed; Lehmann, Francois; Ackerer, Philippe</t>
  </si>
  <si>
    <t>Adaptive multi-scale parameterization for one-dimensional flow in unsaturated porous media</t>
  </si>
  <si>
    <t>unsaturated flow; parameter estimation; inverse method; refinement indicator; parameterization</t>
  </si>
  <si>
    <t>SOIL HYDRAULIC-PROPERTIES; LEVEL-SET; INVERSE METHOD</t>
  </si>
  <si>
    <t>In the analysis of the unsaturated zone, one of the most challenging problems is to use inverse theory in the search for an optimal parameterization of the porous media. Adaptative multi-scale parameterization consists in solving the problem through successive approximations by refining the parameter at the next finer scale all over the domain and stopping the process when the refinement does not induce significant decrease of the objective function any more. In this context, the refinement indicators algorithm provides an adaptive parameterization technique that opens the degrees of freedom in an iterative way driven at first order by the model to locate the discontinuities of the sought parameters. We present a refinement indicators algorithm for adaptive multi-scale parameterization that is applicable to the estimation of multi-dimensional hydraulic parameters in unsaturated soil water flow. Numerical examples are presented which show the efficiency of the algorithm in case of noisy data and missing data. (c) 2007 Elsevier Ltd. All rights reserved.</t>
  </si>
  <si>
    <t>[Hayek, Mohamed; Lehmann, Francois; Ackerer, Philippe] Univ Louis Pasteur Strasbourg, CNRS, Inst Mech Fluides &amp; Solides, F-67000 Strasbourg, France</t>
  </si>
  <si>
    <t>Ackerer, P (corresponding author), Univ Louis Pasteur Strasbourg, CNRS, Inst Mech Fluides &amp; Solides, F-67000 Strasbourg, France.</t>
  </si>
  <si>
    <t>Lehmann, François F/G-1133-2010</t>
  </si>
  <si>
    <t>Lehmann, Francois/0000-0002-1028-9907; Ackerer, Philippe/0000-0002-9111-6118</t>
  </si>
  <si>
    <t>10.1016/j.advwatres.2007.06.009</t>
  </si>
  <si>
    <t>WOS:000253019900003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</si>
</sst>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141"/>
  <sheetViews>
    <sheetView tabSelected="1" workbookViewId="0" topLeftCell="A1">
      <selection activeCell="A1" sqref="A1"/>
    </sheetView>
  </sheetViews>
  <sheetFormatPr defaultColWidth="9.140625" defaultRowHeight="12.75"/>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75</v>
      </c>
      <c r="I2" t="s">
        <v>76</v>
      </c>
      <c r="J2" t="s">
        <v>77</v>
      </c>
      <c r="M2" t="s">
        <v>78</v>
      </c>
      <c r="N2" t="s">
        <v>79</v>
      </c>
      <c r="T2" t="s">
        <v>80</v>
      </c>
      <c r="U2" t="s">
        <v>81</v>
      </c>
      <c r="V2" t="s">
        <v>82</v>
      </c>
      <c r="W2" t="s">
        <v>83</v>
      </c>
      <c r="Y2" t="s">
        <v>84</v>
      </c>
      <c r="Z2" t="s">
        <v>85</v>
      </c>
      <c r="AA2" t="s">
        <v>86</v>
      </c>
      <c r="AB2" t="s">
        <v>87</v>
      </c>
      <c r="AC2" t="s">
        <v>88</v>
      </c>
      <c r="AD2" t="s">
        <v>89</v>
      </c>
      <c r="AG2">
        <v>20</v>
      </c>
      <c r="AH2">
        <v>13</v>
      </c>
      <c r="AI2">
        <v>15</v>
      </c>
      <c r="AJ2">
        <v>1</v>
      </c>
      <c r="AK2">
        <v>9</v>
      </c>
      <c r="AL2" t="s">
        <v>90</v>
      </c>
      <c r="AM2" t="s">
        <v>91</v>
      </c>
      <c r="AN2" t="s">
        <v>92</v>
      </c>
      <c r="AO2" t="s">
        <v>93</v>
      </c>
      <c r="AP2" t="s">
        <v>94</v>
      </c>
      <c r="AR2" t="s">
        <v>95</v>
      </c>
      <c r="AS2" t="s">
        <v>96</v>
      </c>
      <c r="AT2" t="s">
        <v>97</v>
      </c>
      <c r="AU2">
        <v>2008</v>
      </c>
      <c r="AV2">
        <v>31</v>
      </c>
      <c r="AW2">
        <v>11</v>
      </c>
      <c r="AZ2" t="s">
        <v>98</v>
      </c>
      <c r="BB2">
        <v>1494</v>
      </c>
      <c r="BC2">
        <v>1502</v>
      </c>
      <c r="BE2" t="s">
        <v>99</v>
      </c>
      <c r="BF2">
        <f>HYPERLINK("http://dx.doi.org/10.1016/j.advwatres.2008.06.002","http://dx.doi.org/10.1016/j.advwatres.2008.06.002")</f>
        <v>0</v>
      </c>
      <c r="BI2">
        <v>9</v>
      </c>
      <c r="BJ2" t="s">
        <v>100</v>
      </c>
      <c r="BK2" t="s">
        <v>101</v>
      </c>
      <c r="BL2" t="s">
        <v>100</v>
      </c>
      <c r="BM2" t="s">
        <v>102</v>
      </c>
      <c r="BO2" t="s">
        <v>103</v>
      </c>
      <c r="BR2" t="s">
        <v>104</v>
      </c>
      <c r="BS2" t="s">
        <v>105</v>
      </c>
      <c r="BT2">
        <f>HYPERLINK("https%3A%2F%2Fwww.webofscience.com%2Fwos%2Fwoscc%2Ffull-record%2FWOS:000261649600008","View Full Record in Web of Science")</f>
        <v>0</v>
      </c>
    </row>
    <row r="3" spans="1:72" ht="12.75">
      <c r="A3" t="s">
        <v>72</v>
      </c>
      <c r="B3" t="s">
        <v>106</v>
      </c>
      <c r="F3" t="s">
        <v>107</v>
      </c>
      <c r="I3" t="s">
        <v>108</v>
      </c>
      <c r="J3" t="s">
        <v>77</v>
      </c>
      <c r="M3" t="s">
        <v>78</v>
      </c>
      <c r="N3" t="s">
        <v>79</v>
      </c>
      <c r="T3" t="s">
        <v>109</v>
      </c>
      <c r="U3" t="s">
        <v>110</v>
      </c>
      <c r="V3" t="s">
        <v>111</v>
      </c>
      <c r="W3" t="s">
        <v>112</v>
      </c>
      <c r="Y3" t="s">
        <v>113</v>
      </c>
      <c r="Z3" t="s">
        <v>114</v>
      </c>
      <c r="AC3" t="s">
        <v>115</v>
      </c>
      <c r="AD3" t="s">
        <v>116</v>
      </c>
      <c r="AE3" t="s">
        <v>117</v>
      </c>
      <c r="AG3">
        <v>38</v>
      </c>
      <c r="AH3">
        <v>24</v>
      </c>
      <c r="AI3">
        <v>24</v>
      </c>
      <c r="AJ3">
        <v>2</v>
      </c>
      <c r="AK3">
        <v>29</v>
      </c>
      <c r="AL3" t="s">
        <v>90</v>
      </c>
      <c r="AM3" t="s">
        <v>91</v>
      </c>
      <c r="AN3" t="s">
        <v>92</v>
      </c>
      <c r="AO3" t="s">
        <v>93</v>
      </c>
      <c r="AP3" t="s">
        <v>94</v>
      </c>
      <c r="AR3" t="s">
        <v>95</v>
      </c>
      <c r="AS3" t="s">
        <v>96</v>
      </c>
      <c r="AT3" t="s">
        <v>118</v>
      </c>
      <c r="AU3">
        <v>2008</v>
      </c>
      <c r="AV3">
        <v>31</v>
      </c>
      <c r="AW3">
        <v>12</v>
      </c>
      <c r="BB3">
        <v>1731</v>
      </c>
      <c r="BC3">
        <v>1741</v>
      </c>
      <c r="BE3" t="s">
        <v>119</v>
      </c>
      <c r="BF3">
        <f>HYPERLINK("http://dx.doi.org/10.1016/j.advwatres.2008.08.013","http://dx.doi.org/10.1016/j.advwatres.2008.08.013")</f>
        <v>0</v>
      </c>
      <c r="BI3">
        <v>11</v>
      </c>
      <c r="BJ3" t="s">
        <v>100</v>
      </c>
      <c r="BK3" t="s">
        <v>101</v>
      </c>
      <c r="BL3" t="s">
        <v>100</v>
      </c>
      <c r="BM3" t="s">
        <v>120</v>
      </c>
      <c r="BR3" t="s">
        <v>104</v>
      </c>
      <c r="BS3" t="s">
        <v>121</v>
      </c>
      <c r="BT3">
        <f>HYPERLINK("https%3A%2F%2Fwww.webofscience.com%2Fwos%2Fwoscc%2Ffull-record%2FWOS:000262026800017","View Full Record in Web of Science")</f>
        <v>0</v>
      </c>
    </row>
    <row r="4" spans="1:72" ht="12.75">
      <c r="A4" t="s">
        <v>72</v>
      </c>
      <c r="B4" t="s">
        <v>122</v>
      </c>
      <c r="F4" t="s">
        <v>123</v>
      </c>
      <c r="I4" t="s">
        <v>124</v>
      </c>
      <c r="J4" t="s">
        <v>77</v>
      </c>
      <c r="M4" t="s">
        <v>78</v>
      </c>
      <c r="N4" t="s">
        <v>79</v>
      </c>
      <c r="T4" t="s">
        <v>125</v>
      </c>
      <c r="U4" t="s">
        <v>126</v>
      </c>
      <c r="V4" t="s">
        <v>127</v>
      </c>
      <c r="W4" t="s">
        <v>128</v>
      </c>
      <c r="Y4" t="s">
        <v>129</v>
      </c>
      <c r="Z4" t="s">
        <v>130</v>
      </c>
      <c r="AA4" t="s">
        <v>131</v>
      </c>
      <c r="AB4" t="s">
        <v>132</v>
      </c>
      <c r="AC4" t="s">
        <v>133</v>
      </c>
      <c r="AD4" t="s">
        <v>134</v>
      </c>
      <c r="AE4" t="s">
        <v>135</v>
      </c>
      <c r="AG4">
        <v>47</v>
      </c>
      <c r="AH4">
        <v>48</v>
      </c>
      <c r="AI4">
        <v>48</v>
      </c>
      <c r="AJ4">
        <v>1</v>
      </c>
      <c r="AK4">
        <v>18</v>
      </c>
      <c r="AL4" t="s">
        <v>90</v>
      </c>
      <c r="AM4" t="s">
        <v>91</v>
      </c>
      <c r="AN4" t="s">
        <v>92</v>
      </c>
      <c r="AO4" t="s">
        <v>93</v>
      </c>
      <c r="AP4" t="s">
        <v>94</v>
      </c>
      <c r="AR4" t="s">
        <v>95</v>
      </c>
      <c r="AS4" t="s">
        <v>96</v>
      </c>
      <c r="AT4" t="s">
        <v>118</v>
      </c>
      <c r="AU4">
        <v>2008</v>
      </c>
      <c r="AV4">
        <v>31</v>
      </c>
      <c r="AW4">
        <v>12</v>
      </c>
      <c r="BB4">
        <v>1742</v>
      </c>
      <c r="BC4">
        <v>1753</v>
      </c>
      <c r="BE4" t="s">
        <v>136</v>
      </c>
      <c r="BF4">
        <f>HYPERLINK("http://dx.doi.org/10.1016/j.advwatres.2008.09.001","http://dx.doi.org/10.1016/j.advwatres.2008.09.001")</f>
        <v>0</v>
      </c>
      <c r="BI4">
        <v>12</v>
      </c>
      <c r="BJ4" t="s">
        <v>100</v>
      </c>
      <c r="BK4" t="s">
        <v>101</v>
      </c>
      <c r="BL4" t="s">
        <v>100</v>
      </c>
      <c r="BM4" t="s">
        <v>120</v>
      </c>
      <c r="BO4" t="s">
        <v>137</v>
      </c>
      <c r="BR4" t="s">
        <v>104</v>
      </c>
      <c r="BS4" t="s">
        <v>138</v>
      </c>
      <c r="BT4">
        <f>HYPERLINK("https%3A%2F%2Fwww.webofscience.com%2Fwos%2Fwoscc%2Ffull-record%2FWOS:000262026800018","View Full Record in Web of Science")</f>
        <v>0</v>
      </c>
    </row>
    <row r="5" spans="1:72" ht="12.75">
      <c r="A5" t="s">
        <v>72</v>
      </c>
      <c r="B5" t="s">
        <v>139</v>
      </c>
      <c r="F5" t="s">
        <v>140</v>
      </c>
      <c r="I5" t="s">
        <v>141</v>
      </c>
      <c r="J5" t="s">
        <v>77</v>
      </c>
      <c r="M5" t="s">
        <v>78</v>
      </c>
      <c r="N5" t="s">
        <v>79</v>
      </c>
      <c r="T5" t="s">
        <v>142</v>
      </c>
      <c r="U5" t="s">
        <v>143</v>
      </c>
      <c r="V5" t="s">
        <v>144</v>
      </c>
      <c r="W5" t="s">
        <v>145</v>
      </c>
      <c r="Y5" t="s">
        <v>146</v>
      </c>
      <c r="Z5" t="s">
        <v>147</v>
      </c>
      <c r="AA5" t="s">
        <v>148</v>
      </c>
      <c r="AB5" t="s">
        <v>149</v>
      </c>
      <c r="AC5" t="s">
        <v>150</v>
      </c>
      <c r="AD5" t="s">
        <v>151</v>
      </c>
      <c r="AE5" t="s">
        <v>152</v>
      </c>
      <c r="AG5">
        <v>44</v>
      </c>
      <c r="AH5">
        <v>141</v>
      </c>
      <c r="AI5">
        <v>145</v>
      </c>
      <c r="AJ5">
        <v>1</v>
      </c>
      <c r="AK5">
        <v>40</v>
      </c>
      <c r="AL5" t="s">
        <v>90</v>
      </c>
      <c r="AM5" t="s">
        <v>91</v>
      </c>
      <c r="AN5" t="s">
        <v>92</v>
      </c>
      <c r="AO5" t="s">
        <v>93</v>
      </c>
      <c r="AP5" t="s">
        <v>94</v>
      </c>
      <c r="AR5" t="s">
        <v>95</v>
      </c>
      <c r="AS5" t="s">
        <v>96</v>
      </c>
      <c r="AT5" t="s">
        <v>97</v>
      </c>
      <c r="AU5">
        <v>2008</v>
      </c>
      <c r="AV5">
        <v>31</v>
      </c>
      <c r="AW5">
        <v>11</v>
      </c>
      <c r="AZ5" t="s">
        <v>98</v>
      </c>
      <c r="BB5">
        <v>1419</v>
      </c>
      <c r="BC5">
        <v>1432</v>
      </c>
      <c r="BE5" t="s">
        <v>153</v>
      </c>
      <c r="BF5">
        <f>HYPERLINK("http://dx.doi.org/10.1016/j.advwatres.2008.01.013","http://dx.doi.org/10.1016/j.advwatres.2008.01.013")</f>
        <v>0</v>
      </c>
      <c r="BI5">
        <v>14</v>
      </c>
      <c r="BJ5" t="s">
        <v>100</v>
      </c>
      <c r="BK5" t="s">
        <v>101</v>
      </c>
      <c r="BL5" t="s">
        <v>100</v>
      </c>
      <c r="BM5" t="s">
        <v>102</v>
      </c>
      <c r="BR5" t="s">
        <v>104</v>
      </c>
      <c r="BS5" t="s">
        <v>154</v>
      </c>
      <c r="BT5">
        <f>HYPERLINK("https%3A%2F%2Fwww.webofscience.com%2Fwos%2Fwoscc%2Ffull-record%2FWOS:000261649600002","View Full Record in Web of Science")</f>
        <v>0</v>
      </c>
    </row>
    <row r="6" spans="1:72" ht="12.75">
      <c r="A6" t="s">
        <v>72</v>
      </c>
      <c r="B6" t="s">
        <v>155</v>
      </c>
      <c r="F6" t="s">
        <v>156</v>
      </c>
      <c r="I6" t="s">
        <v>157</v>
      </c>
      <c r="J6" t="s">
        <v>77</v>
      </c>
      <c r="M6" t="s">
        <v>78</v>
      </c>
      <c r="N6" t="s">
        <v>79</v>
      </c>
      <c r="T6" t="s">
        <v>158</v>
      </c>
      <c r="U6" t="s">
        <v>159</v>
      </c>
      <c r="V6" t="s">
        <v>160</v>
      </c>
      <c r="W6" t="s">
        <v>161</v>
      </c>
      <c r="Y6" t="s">
        <v>162</v>
      </c>
      <c r="Z6" t="s">
        <v>163</v>
      </c>
      <c r="AC6" t="s">
        <v>164</v>
      </c>
      <c r="AD6" t="s">
        <v>165</v>
      </c>
      <c r="AE6" t="s">
        <v>166</v>
      </c>
      <c r="AG6">
        <v>39</v>
      </c>
      <c r="AH6">
        <v>37</v>
      </c>
      <c r="AI6">
        <v>38</v>
      </c>
      <c r="AJ6">
        <v>3</v>
      </c>
      <c r="AK6">
        <v>25</v>
      </c>
      <c r="AL6" t="s">
        <v>90</v>
      </c>
      <c r="AM6" t="s">
        <v>91</v>
      </c>
      <c r="AN6" t="s">
        <v>92</v>
      </c>
      <c r="AO6" t="s">
        <v>93</v>
      </c>
      <c r="AP6" t="s">
        <v>94</v>
      </c>
      <c r="AR6" t="s">
        <v>95</v>
      </c>
      <c r="AS6" t="s">
        <v>96</v>
      </c>
      <c r="AT6" t="s">
        <v>167</v>
      </c>
      <c r="AU6">
        <v>2008</v>
      </c>
      <c r="AV6">
        <v>31</v>
      </c>
      <c r="AW6">
        <v>10</v>
      </c>
      <c r="BB6">
        <v>1284</v>
      </c>
      <c r="BC6">
        <v>1298</v>
      </c>
      <c r="BE6" t="s">
        <v>168</v>
      </c>
      <c r="BF6">
        <f>HYPERLINK("http://dx.doi.org/10.1016/j.advwatres.2008.05.002","http://dx.doi.org/10.1016/j.advwatres.2008.05.002")</f>
        <v>0</v>
      </c>
      <c r="BI6">
        <v>15</v>
      </c>
      <c r="BJ6" t="s">
        <v>100</v>
      </c>
      <c r="BK6" t="s">
        <v>101</v>
      </c>
      <c r="BL6" t="s">
        <v>100</v>
      </c>
      <c r="BM6" t="s">
        <v>169</v>
      </c>
      <c r="BR6" t="s">
        <v>104</v>
      </c>
      <c r="BS6" t="s">
        <v>170</v>
      </c>
      <c r="BT6">
        <f>HYPERLINK("https%3A%2F%2Fwww.webofscience.com%2Fwos%2Fwoscc%2Ffull-record%2FWOS:000260290800002","View Full Record in Web of Science")</f>
        <v>0</v>
      </c>
    </row>
    <row r="7" spans="1:72" ht="12.75">
      <c r="A7" t="s">
        <v>72</v>
      </c>
      <c r="B7" t="s">
        <v>171</v>
      </c>
      <c r="F7" t="s">
        <v>172</v>
      </c>
      <c r="I7" t="s">
        <v>173</v>
      </c>
      <c r="J7" t="s">
        <v>77</v>
      </c>
      <c r="M7" t="s">
        <v>78</v>
      </c>
      <c r="N7" t="s">
        <v>79</v>
      </c>
      <c r="T7" t="s">
        <v>174</v>
      </c>
      <c r="U7" t="s">
        <v>175</v>
      </c>
      <c r="V7" t="s">
        <v>176</v>
      </c>
      <c r="W7" t="s">
        <v>177</v>
      </c>
      <c r="Y7" t="s">
        <v>178</v>
      </c>
      <c r="Z7" t="s">
        <v>179</v>
      </c>
      <c r="AA7" t="s">
        <v>180</v>
      </c>
      <c r="AB7" t="s">
        <v>181</v>
      </c>
      <c r="AG7">
        <v>49</v>
      </c>
      <c r="AH7">
        <v>16</v>
      </c>
      <c r="AI7">
        <v>16</v>
      </c>
      <c r="AJ7">
        <v>1</v>
      </c>
      <c r="AK7">
        <v>13</v>
      </c>
      <c r="AL7" t="s">
        <v>90</v>
      </c>
      <c r="AM7" t="s">
        <v>91</v>
      </c>
      <c r="AN7" t="s">
        <v>92</v>
      </c>
      <c r="AO7" t="s">
        <v>93</v>
      </c>
      <c r="AR7" t="s">
        <v>95</v>
      </c>
      <c r="AS7" t="s">
        <v>96</v>
      </c>
      <c r="AT7" t="s">
        <v>182</v>
      </c>
      <c r="AU7">
        <v>2008</v>
      </c>
      <c r="AV7">
        <v>31</v>
      </c>
      <c r="AW7">
        <v>8</v>
      </c>
      <c r="BB7">
        <v>1038</v>
      </c>
      <c r="BC7">
        <v>1047</v>
      </c>
      <c r="BE7" t="s">
        <v>183</v>
      </c>
      <c r="BF7">
        <f>HYPERLINK("http://dx.doi.org/10.1016/j.advwatres.2008.04.008","http://dx.doi.org/10.1016/j.advwatres.2008.04.008")</f>
        <v>0</v>
      </c>
      <c r="BI7">
        <v>10</v>
      </c>
      <c r="BJ7" t="s">
        <v>100</v>
      </c>
      <c r="BK7" t="s">
        <v>101</v>
      </c>
      <c r="BL7" t="s">
        <v>100</v>
      </c>
      <c r="BM7" t="s">
        <v>184</v>
      </c>
      <c r="BR7" t="s">
        <v>104</v>
      </c>
      <c r="BS7" t="s">
        <v>185</v>
      </c>
      <c r="BT7">
        <f>HYPERLINK("https%3A%2F%2Fwww.webofscience.com%2Fwos%2Fwoscc%2Ffull-record%2FWOS:000258390300002","View Full Record in Web of Science")</f>
        <v>0</v>
      </c>
    </row>
    <row r="8" spans="1:72" ht="12.75">
      <c r="A8" t="s">
        <v>72</v>
      </c>
      <c r="B8" t="s">
        <v>186</v>
      </c>
      <c r="F8" t="s">
        <v>187</v>
      </c>
      <c r="I8" t="s">
        <v>188</v>
      </c>
      <c r="J8" t="s">
        <v>77</v>
      </c>
      <c r="M8" t="s">
        <v>78</v>
      </c>
      <c r="N8" t="s">
        <v>79</v>
      </c>
      <c r="T8" t="s">
        <v>189</v>
      </c>
      <c r="U8" t="s">
        <v>190</v>
      </c>
      <c r="V8" t="s">
        <v>191</v>
      </c>
      <c r="W8" t="s">
        <v>192</v>
      </c>
      <c r="Y8" t="s">
        <v>193</v>
      </c>
      <c r="Z8" t="s">
        <v>194</v>
      </c>
      <c r="AA8" t="s">
        <v>195</v>
      </c>
      <c r="AB8" t="s">
        <v>196</v>
      </c>
      <c r="AG8">
        <v>23</v>
      </c>
      <c r="AH8">
        <v>69</v>
      </c>
      <c r="AI8">
        <v>70</v>
      </c>
      <c r="AJ8">
        <v>0</v>
      </c>
      <c r="AK8">
        <v>39</v>
      </c>
      <c r="AL8" t="s">
        <v>90</v>
      </c>
      <c r="AM8" t="s">
        <v>91</v>
      </c>
      <c r="AN8" t="s">
        <v>92</v>
      </c>
      <c r="AO8" t="s">
        <v>93</v>
      </c>
      <c r="AP8" t="s">
        <v>94</v>
      </c>
      <c r="AR8" t="s">
        <v>95</v>
      </c>
      <c r="AS8" t="s">
        <v>96</v>
      </c>
      <c r="AT8" t="s">
        <v>182</v>
      </c>
      <c r="AU8">
        <v>2008</v>
      </c>
      <c r="AV8">
        <v>31</v>
      </c>
      <c r="AW8">
        <v>8</v>
      </c>
      <c r="BB8">
        <v>1113</v>
      </c>
      <c r="BC8">
        <v>1126</v>
      </c>
      <c r="BE8" t="s">
        <v>197</v>
      </c>
      <c r="BF8">
        <f>HYPERLINK("http://dx.doi.org/10.1016/j.advwatres.2008.05.001","http://dx.doi.org/10.1016/j.advwatres.2008.05.001")</f>
        <v>0</v>
      </c>
      <c r="BI8">
        <v>14</v>
      </c>
      <c r="BJ8" t="s">
        <v>100</v>
      </c>
      <c r="BK8" t="s">
        <v>101</v>
      </c>
      <c r="BL8" t="s">
        <v>100</v>
      </c>
      <c r="BM8" t="s">
        <v>184</v>
      </c>
      <c r="BR8" t="s">
        <v>104</v>
      </c>
      <c r="BS8" t="s">
        <v>198</v>
      </c>
      <c r="BT8">
        <f>HYPERLINK("https%3A%2F%2Fwww.webofscience.com%2Fwos%2Fwoscc%2Ffull-record%2FWOS:000258390300009","View Full Record in Web of Science")</f>
        <v>0</v>
      </c>
    </row>
    <row r="9" spans="1:72" ht="12.75">
      <c r="A9" t="s">
        <v>72</v>
      </c>
      <c r="B9" t="s">
        <v>199</v>
      </c>
      <c r="F9" t="s">
        <v>200</v>
      </c>
      <c r="I9" t="s">
        <v>201</v>
      </c>
      <c r="J9" t="s">
        <v>77</v>
      </c>
      <c r="M9" t="s">
        <v>78</v>
      </c>
      <c r="N9" t="s">
        <v>79</v>
      </c>
      <c r="T9" t="s">
        <v>202</v>
      </c>
      <c r="U9" t="s">
        <v>203</v>
      </c>
      <c r="V9" t="s">
        <v>204</v>
      </c>
      <c r="W9" t="s">
        <v>205</v>
      </c>
      <c r="Y9" t="s">
        <v>206</v>
      </c>
      <c r="Z9" t="s">
        <v>207</v>
      </c>
      <c r="AA9" t="s">
        <v>208</v>
      </c>
      <c r="AC9" t="s">
        <v>209</v>
      </c>
      <c r="AD9" t="s">
        <v>210</v>
      </c>
      <c r="AG9">
        <v>49</v>
      </c>
      <c r="AH9">
        <v>56</v>
      </c>
      <c r="AI9">
        <v>56</v>
      </c>
      <c r="AJ9">
        <v>0</v>
      </c>
      <c r="AK9">
        <v>22</v>
      </c>
      <c r="AL9" t="s">
        <v>90</v>
      </c>
      <c r="AM9" t="s">
        <v>91</v>
      </c>
      <c r="AN9" t="s">
        <v>92</v>
      </c>
      <c r="AO9" t="s">
        <v>93</v>
      </c>
      <c r="AP9" t="s">
        <v>94</v>
      </c>
      <c r="AR9" t="s">
        <v>95</v>
      </c>
      <c r="AS9" t="s">
        <v>96</v>
      </c>
      <c r="AT9" t="s">
        <v>182</v>
      </c>
      <c r="AU9">
        <v>2008</v>
      </c>
      <c r="AV9">
        <v>31</v>
      </c>
      <c r="AW9">
        <v>8</v>
      </c>
      <c r="BB9">
        <v>1087</v>
      </c>
      <c r="BC9">
        <v>1100</v>
      </c>
      <c r="BE9" t="s">
        <v>211</v>
      </c>
      <c r="BF9">
        <f>HYPERLINK("http://dx.doi.org/10.1016/j.advwatres.2008.04.012","http://dx.doi.org/10.1016/j.advwatres.2008.04.012")</f>
        <v>0</v>
      </c>
      <c r="BI9">
        <v>14</v>
      </c>
      <c r="BJ9" t="s">
        <v>100</v>
      </c>
      <c r="BK9" t="s">
        <v>101</v>
      </c>
      <c r="BL9" t="s">
        <v>100</v>
      </c>
      <c r="BM9" t="s">
        <v>184</v>
      </c>
      <c r="BR9" t="s">
        <v>104</v>
      </c>
      <c r="BS9" t="s">
        <v>212</v>
      </c>
      <c r="BT9">
        <f>HYPERLINK("https%3A%2F%2Fwww.webofscience.com%2Fwos%2Fwoscc%2Ffull-record%2FWOS:000258390300007","View Full Record in Web of Science")</f>
        <v>0</v>
      </c>
    </row>
    <row r="10" spans="1:72" ht="12.75">
      <c r="A10" t="s">
        <v>72</v>
      </c>
      <c r="B10" t="s">
        <v>213</v>
      </c>
      <c r="F10" t="s">
        <v>214</v>
      </c>
      <c r="I10" t="s">
        <v>215</v>
      </c>
      <c r="J10" t="s">
        <v>77</v>
      </c>
      <c r="M10" t="s">
        <v>78</v>
      </c>
      <c r="N10" t="s">
        <v>79</v>
      </c>
      <c r="T10" t="s">
        <v>216</v>
      </c>
      <c r="U10" t="s">
        <v>217</v>
      </c>
      <c r="V10" t="s">
        <v>218</v>
      </c>
      <c r="W10" t="s">
        <v>219</v>
      </c>
      <c r="Y10" t="s">
        <v>220</v>
      </c>
      <c r="Z10" t="s">
        <v>221</v>
      </c>
      <c r="AA10" t="s">
        <v>222</v>
      </c>
      <c r="AB10" t="s">
        <v>223</v>
      </c>
      <c r="AG10">
        <v>41</v>
      </c>
      <c r="AH10">
        <v>36</v>
      </c>
      <c r="AI10">
        <v>36</v>
      </c>
      <c r="AJ10">
        <v>0</v>
      </c>
      <c r="AK10">
        <v>12</v>
      </c>
      <c r="AL10" t="s">
        <v>90</v>
      </c>
      <c r="AM10" t="s">
        <v>91</v>
      </c>
      <c r="AN10" t="s">
        <v>92</v>
      </c>
      <c r="AO10" t="s">
        <v>93</v>
      </c>
      <c r="AP10" t="s">
        <v>94</v>
      </c>
      <c r="AR10" t="s">
        <v>95</v>
      </c>
      <c r="AS10" t="s">
        <v>96</v>
      </c>
      <c r="AT10" t="s">
        <v>224</v>
      </c>
      <c r="AU10">
        <v>2008</v>
      </c>
      <c r="AV10">
        <v>31</v>
      </c>
      <c r="AW10">
        <v>3</v>
      </c>
      <c r="BB10">
        <v>561</v>
      </c>
      <c r="BC10">
        <v>576</v>
      </c>
      <c r="BE10" t="s">
        <v>225</v>
      </c>
      <c r="BF10">
        <f>HYPERLINK("http://dx.doi.org/10.1016/j.advwatres.2007.12.001","http://dx.doi.org/10.1016/j.advwatres.2007.12.001")</f>
        <v>0</v>
      </c>
      <c r="BI10">
        <v>16</v>
      </c>
      <c r="BJ10" t="s">
        <v>100</v>
      </c>
      <c r="BK10" t="s">
        <v>101</v>
      </c>
      <c r="BL10" t="s">
        <v>100</v>
      </c>
      <c r="BM10" t="s">
        <v>226</v>
      </c>
      <c r="BR10" t="s">
        <v>104</v>
      </c>
      <c r="BS10" t="s">
        <v>227</v>
      </c>
      <c r="BT10">
        <f>HYPERLINK("https%3A%2F%2Fwww.webofscience.com%2Fwos%2Fwoscc%2Ffull-record%2FWOS:000254397700012","View Full Record in Web of Science")</f>
        <v>0</v>
      </c>
    </row>
    <row r="11" spans="1:72" ht="12.75">
      <c r="A11" t="s">
        <v>72</v>
      </c>
      <c r="B11" t="s">
        <v>228</v>
      </c>
      <c r="F11" t="s">
        <v>229</v>
      </c>
      <c r="I11" t="s">
        <v>230</v>
      </c>
      <c r="J11" t="s">
        <v>77</v>
      </c>
      <c r="M11" t="s">
        <v>78</v>
      </c>
      <c r="N11" t="s">
        <v>79</v>
      </c>
      <c r="T11" t="s">
        <v>231</v>
      </c>
      <c r="U11" t="s">
        <v>232</v>
      </c>
      <c r="V11" t="s">
        <v>233</v>
      </c>
      <c r="W11" t="s">
        <v>234</v>
      </c>
      <c r="Y11" t="s">
        <v>235</v>
      </c>
      <c r="Z11" t="s">
        <v>236</v>
      </c>
      <c r="AA11" t="s">
        <v>237</v>
      </c>
      <c r="AB11" t="s">
        <v>238</v>
      </c>
      <c r="AG11">
        <v>40</v>
      </c>
      <c r="AH11">
        <v>28</v>
      </c>
      <c r="AI11">
        <v>30</v>
      </c>
      <c r="AJ11">
        <v>0</v>
      </c>
      <c r="AK11">
        <v>28</v>
      </c>
      <c r="AL11" t="s">
        <v>90</v>
      </c>
      <c r="AM11" t="s">
        <v>91</v>
      </c>
      <c r="AN11" t="s">
        <v>92</v>
      </c>
      <c r="AO11" t="s">
        <v>93</v>
      </c>
      <c r="AP11" t="s">
        <v>94</v>
      </c>
      <c r="AR11" t="s">
        <v>95</v>
      </c>
      <c r="AS11" t="s">
        <v>96</v>
      </c>
      <c r="AT11" t="s">
        <v>224</v>
      </c>
      <c r="AU11">
        <v>2008</v>
      </c>
      <c r="AV11">
        <v>31</v>
      </c>
      <c r="AW11">
        <v>3</v>
      </c>
      <c r="BB11">
        <v>425</v>
      </c>
      <c r="BC11">
        <v>437</v>
      </c>
      <c r="BE11" t="s">
        <v>239</v>
      </c>
      <c r="BF11">
        <f>HYPERLINK("http://dx.doi.org/10.1016/j.advwatres.2007.09.005","http://dx.doi.org/10.1016/j.advwatres.2007.09.005")</f>
        <v>0</v>
      </c>
      <c r="BI11">
        <v>13</v>
      </c>
      <c r="BJ11" t="s">
        <v>100</v>
      </c>
      <c r="BK11" t="s">
        <v>101</v>
      </c>
      <c r="BL11" t="s">
        <v>100</v>
      </c>
      <c r="BM11" t="s">
        <v>226</v>
      </c>
      <c r="BR11" t="s">
        <v>104</v>
      </c>
      <c r="BS11" t="s">
        <v>240</v>
      </c>
      <c r="BT11">
        <f>HYPERLINK("https%3A%2F%2Fwww.webofscience.com%2Fwos%2Fwoscc%2Ffull-record%2FWOS:000254397700001","View Full Record in Web of Science")</f>
        <v>0</v>
      </c>
    </row>
    <row r="12" spans="1:72" ht="12.75">
      <c r="A12" t="s">
        <v>72</v>
      </c>
      <c r="B12" t="s">
        <v>241</v>
      </c>
      <c r="F12" t="s">
        <v>242</v>
      </c>
      <c r="I12" t="s">
        <v>243</v>
      </c>
      <c r="J12" t="s">
        <v>77</v>
      </c>
      <c r="M12" t="s">
        <v>78</v>
      </c>
      <c r="N12" t="s">
        <v>79</v>
      </c>
      <c r="T12" t="s">
        <v>244</v>
      </c>
      <c r="U12" t="s">
        <v>245</v>
      </c>
      <c r="V12" t="s">
        <v>246</v>
      </c>
      <c r="W12" t="s">
        <v>247</v>
      </c>
      <c r="Y12" t="s">
        <v>248</v>
      </c>
      <c r="Z12" t="s">
        <v>249</v>
      </c>
      <c r="AG12">
        <v>37</v>
      </c>
      <c r="AH12">
        <v>0</v>
      </c>
      <c r="AI12">
        <v>0</v>
      </c>
      <c r="AJ12">
        <v>0</v>
      </c>
      <c r="AK12">
        <v>0</v>
      </c>
      <c r="AL12" t="s">
        <v>90</v>
      </c>
      <c r="AM12" t="s">
        <v>91</v>
      </c>
      <c r="AN12" t="s">
        <v>92</v>
      </c>
      <c r="AO12" t="s">
        <v>93</v>
      </c>
      <c r="AR12" t="s">
        <v>95</v>
      </c>
      <c r="AS12" t="s">
        <v>96</v>
      </c>
      <c r="AT12" t="s">
        <v>250</v>
      </c>
      <c r="AU12">
        <v>2008</v>
      </c>
      <c r="AV12">
        <v>31</v>
      </c>
      <c r="AW12">
        <v>2</v>
      </c>
      <c r="BB12">
        <v>298</v>
      </c>
      <c r="BC12">
        <v>312</v>
      </c>
      <c r="BE12" t="s">
        <v>251</v>
      </c>
      <c r="BF12">
        <f>HYPERLINK("http://dx.doi.org/10.1016/j.advwatres.2007.08.012","http://dx.doi.org/10.1016/j.advwatres.2007.08.012")</f>
        <v>0</v>
      </c>
      <c r="BI12">
        <v>15</v>
      </c>
      <c r="BJ12" t="s">
        <v>100</v>
      </c>
      <c r="BK12" t="s">
        <v>101</v>
      </c>
      <c r="BL12" t="s">
        <v>100</v>
      </c>
      <c r="BM12" t="s">
        <v>252</v>
      </c>
      <c r="BR12" t="s">
        <v>104</v>
      </c>
      <c r="BS12" t="s">
        <v>253</v>
      </c>
      <c r="BT12">
        <f>HYPERLINK("https%3A%2F%2Fwww.webofscience.com%2Fwos%2Fwoscc%2Ffull-record%2FWOS:000253137000007","View Full Record in Web of Science")</f>
        <v>0</v>
      </c>
    </row>
    <row r="13" spans="1:72" ht="12.75">
      <c r="A13" t="s">
        <v>72</v>
      </c>
      <c r="B13" t="s">
        <v>254</v>
      </c>
      <c r="F13" t="s">
        <v>255</v>
      </c>
      <c r="I13" t="s">
        <v>256</v>
      </c>
      <c r="J13" t="s">
        <v>77</v>
      </c>
      <c r="M13" t="s">
        <v>78</v>
      </c>
      <c r="N13" t="s">
        <v>79</v>
      </c>
      <c r="T13" t="s">
        <v>257</v>
      </c>
      <c r="U13" t="s">
        <v>258</v>
      </c>
      <c r="V13" t="s">
        <v>259</v>
      </c>
      <c r="W13" t="s">
        <v>260</v>
      </c>
      <c r="Y13" t="s">
        <v>261</v>
      </c>
      <c r="Z13" t="s">
        <v>262</v>
      </c>
      <c r="AG13">
        <v>30</v>
      </c>
      <c r="AH13">
        <v>42</v>
      </c>
      <c r="AI13">
        <v>44</v>
      </c>
      <c r="AJ13">
        <v>2</v>
      </c>
      <c r="AK13">
        <v>15</v>
      </c>
      <c r="AL13" t="s">
        <v>90</v>
      </c>
      <c r="AM13" t="s">
        <v>91</v>
      </c>
      <c r="AN13" t="s">
        <v>92</v>
      </c>
      <c r="AO13" t="s">
        <v>93</v>
      </c>
      <c r="AR13" t="s">
        <v>95</v>
      </c>
      <c r="AS13" t="s">
        <v>96</v>
      </c>
      <c r="AT13" t="s">
        <v>263</v>
      </c>
      <c r="AU13">
        <v>2008</v>
      </c>
      <c r="AV13">
        <v>31</v>
      </c>
      <c r="AW13">
        <v>1</v>
      </c>
      <c r="BB13">
        <v>173</v>
      </c>
      <c r="BC13">
        <v>180</v>
      </c>
      <c r="BE13" t="s">
        <v>264</v>
      </c>
      <c r="BF13">
        <f>HYPERLINK("http://dx.doi.org/10.1016/j.advwatres.2007.08.004","http://dx.doi.org/10.1016/j.advwatres.2007.08.004")</f>
        <v>0</v>
      </c>
      <c r="BI13">
        <v>8</v>
      </c>
      <c r="BJ13" t="s">
        <v>100</v>
      </c>
      <c r="BK13" t="s">
        <v>101</v>
      </c>
      <c r="BL13" t="s">
        <v>100</v>
      </c>
      <c r="BM13" t="s">
        <v>265</v>
      </c>
      <c r="BR13" t="s">
        <v>104</v>
      </c>
      <c r="BS13" t="s">
        <v>266</v>
      </c>
      <c r="BT13">
        <f>HYPERLINK("https%3A%2F%2Fwww.webofscience.com%2Fwos%2Fwoscc%2Ffull-record%2FWOS:000253019900014","View Full Record in Web of Science")</f>
        <v>0</v>
      </c>
    </row>
    <row r="14" spans="1:72" ht="12.75">
      <c r="A14" t="s">
        <v>72</v>
      </c>
      <c r="B14" t="s">
        <v>267</v>
      </c>
      <c r="F14" t="s">
        <v>268</v>
      </c>
      <c r="I14" t="s">
        <v>269</v>
      </c>
      <c r="J14" t="s">
        <v>77</v>
      </c>
      <c r="M14" t="s">
        <v>78</v>
      </c>
      <c r="N14" t="s">
        <v>79</v>
      </c>
      <c r="T14" t="s">
        <v>270</v>
      </c>
      <c r="U14" t="s">
        <v>271</v>
      </c>
      <c r="V14" t="s">
        <v>272</v>
      </c>
      <c r="W14" t="s">
        <v>273</v>
      </c>
      <c r="Y14" t="s">
        <v>274</v>
      </c>
      <c r="Z14" t="s">
        <v>275</v>
      </c>
      <c r="AG14">
        <v>50</v>
      </c>
      <c r="AH14">
        <v>45</v>
      </c>
      <c r="AI14">
        <v>45</v>
      </c>
      <c r="AJ14">
        <v>0</v>
      </c>
      <c r="AK14">
        <v>31</v>
      </c>
      <c r="AL14" t="s">
        <v>90</v>
      </c>
      <c r="AM14" t="s">
        <v>91</v>
      </c>
      <c r="AN14" t="s">
        <v>92</v>
      </c>
      <c r="AO14" t="s">
        <v>93</v>
      </c>
      <c r="AP14" t="s">
        <v>94</v>
      </c>
      <c r="AR14" t="s">
        <v>95</v>
      </c>
      <c r="AS14" t="s">
        <v>96</v>
      </c>
      <c r="AT14" t="s">
        <v>167</v>
      </c>
      <c r="AU14">
        <v>2008</v>
      </c>
      <c r="AV14">
        <v>31</v>
      </c>
      <c r="AW14">
        <v>10</v>
      </c>
      <c r="BB14">
        <v>1387</v>
      </c>
      <c r="BC14">
        <v>1398</v>
      </c>
      <c r="BE14" t="s">
        <v>276</v>
      </c>
      <c r="BF14">
        <f>HYPERLINK("http://dx.doi.org/10.1016/j.advwatres.2008.07.011","http://dx.doi.org/10.1016/j.advwatres.2008.07.011")</f>
        <v>0</v>
      </c>
      <c r="BI14">
        <v>12</v>
      </c>
      <c r="BJ14" t="s">
        <v>100</v>
      </c>
      <c r="BK14" t="s">
        <v>101</v>
      </c>
      <c r="BL14" t="s">
        <v>100</v>
      </c>
      <c r="BM14" t="s">
        <v>169</v>
      </c>
      <c r="BR14" t="s">
        <v>104</v>
      </c>
      <c r="BS14" t="s">
        <v>277</v>
      </c>
      <c r="BT14">
        <f>HYPERLINK("https%3A%2F%2Fwww.webofscience.com%2Fwos%2Fwoscc%2Ffull-record%2FWOS:000260290800012","View Full Record in Web of Science")</f>
        <v>0</v>
      </c>
    </row>
    <row r="15" spans="1:72" ht="12.75">
      <c r="A15" t="s">
        <v>72</v>
      </c>
      <c r="B15" t="s">
        <v>278</v>
      </c>
      <c r="F15" t="s">
        <v>279</v>
      </c>
      <c r="I15" t="s">
        <v>280</v>
      </c>
      <c r="J15" t="s">
        <v>77</v>
      </c>
      <c r="M15" t="s">
        <v>78</v>
      </c>
      <c r="N15" t="s">
        <v>79</v>
      </c>
      <c r="T15" t="s">
        <v>281</v>
      </c>
      <c r="U15" t="s">
        <v>282</v>
      </c>
      <c r="V15" t="s">
        <v>283</v>
      </c>
      <c r="W15" t="s">
        <v>284</v>
      </c>
      <c r="Y15" t="s">
        <v>285</v>
      </c>
      <c r="Z15" t="s">
        <v>286</v>
      </c>
      <c r="AC15" t="s">
        <v>287</v>
      </c>
      <c r="AD15" t="s">
        <v>288</v>
      </c>
      <c r="AE15" t="s">
        <v>289</v>
      </c>
      <c r="AG15">
        <v>22</v>
      </c>
      <c r="AH15">
        <v>13</v>
      </c>
      <c r="AI15">
        <v>13</v>
      </c>
      <c r="AJ15">
        <v>1</v>
      </c>
      <c r="AK15">
        <v>8</v>
      </c>
      <c r="AL15" t="s">
        <v>90</v>
      </c>
      <c r="AM15" t="s">
        <v>91</v>
      </c>
      <c r="AN15" t="s">
        <v>92</v>
      </c>
      <c r="AO15" t="s">
        <v>93</v>
      </c>
      <c r="AP15" t="s">
        <v>94</v>
      </c>
      <c r="AR15" t="s">
        <v>95</v>
      </c>
      <c r="AS15" t="s">
        <v>96</v>
      </c>
      <c r="AT15" t="s">
        <v>167</v>
      </c>
      <c r="AU15">
        <v>2008</v>
      </c>
      <c r="AV15">
        <v>31</v>
      </c>
      <c r="AW15">
        <v>10</v>
      </c>
      <c r="BB15">
        <v>1325</v>
      </c>
      <c r="BC15">
        <v>1332</v>
      </c>
      <c r="BE15" t="s">
        <v>290</v>
      </c>
      <c r="BF15">
        <f>HYPERLINK("http://dx.doi.org/10.1016/j.advwatres.2008.06.003","http://dx.doi.org/10.1016/j.advwatres.2008.06.003")</f>
        <v>0</v>
      </c>
      <c r="BI15">
        <v>8</v>
      </c>
      <c r="BJ15" t="s">
        <v>100</v>
      </c>
      <c r="BK15" t="s">
        <v>101</v>
      </c>
      <c r="BL15" t="s">
        <v>100</v>
      </c>
      <c r="BM15" t="s">
        <v>169</v>
      </c>
      <c r="BR15" t="s">
        <v>104</v>
      </c>
      <c r="BS15" t="s">
        <v>291</v>
      </c>
      <c r="BT15">
        <f>HYPERLINK("https%3A%2F%2Fwww.webofscience.com%2Fwos%2Fwoscc%2Ffull-record%2FWOS:000260290800005","View Full Record in Web of Science")</f>
        <v>0</v>
      </c>
    </row>
    <row r="16" spans="1:72" ht="12.75">
      <c r="A16" t="s">
        <v>72</v>
      </c>
      <c r="B16" t="s">
        <v>292</v>
      </c>
      <c r="F16" t="s">
        <v>293</v>
      </c>
      <c r="I16" t="s">
        <v>294</v>
      </c>
      <c r="J16" t="s">
        <v>77</v>
      </c>
      <c r="M16" t="s">
        <v>78</v>
      </c>
      <c r="N16" t="s">
        <v>79</v>
      </c>
      <c r="T16" t="s">
        <v>295</v>
      </c>
      <c r="U16" t="s">
        <v>296</v>
      </c>
      <c r="V16" t="s">
        <v>297</v>
      </c>
      <c r="W16" t="s">
        <v>298</v>
      </c>
      <c r="Y16" t="s">
        <v>299</v>
      </c>
      <c r="Z16" t="s">
        <v>300</v>
      </c>
      <c r="AA16" t="s">
        <v>301</v>
      </c>
      <c r="AB16" t="s">
        <v>302</v>
      </c>
      <c r="AC16" t="s">
        <v>303</v>
      </c>
      <c r="AD16" t="s">
        <v>304</v>
      </c>
      <c r="AG16">
        <v>27</v>
      </c>
      <c r="AH16">
        <v>28</v>
      </c>
      <c r="AI16">
        <v>28</v>
      </c>
      <c r="AJ16">
        <v>1</v>
      </c>
      <c r="AK16">
        <v>9</v>
      </c>
      <c r="AL16" t="s">
        <v>90</v>
      </c>
      <c r="AM16" t="s">
        <v>91</v>
      </c>
      <c r="AN16" t="s">
        <v>92</v>
      </c>
      <c r="AO16" t="s">
        <v>93</v>
      </c>
      <c r="AR16" t="s">
        <v>95</v>
      </c>
      <c r="AS16" t="s">
        <v>96</v>
      </c>
      <c r="AT16" t="s">
        <v>224</v>
      </c>
      <c r="AU16">
        <v>2008</v>
      </c>
      <c r="AV16">
        <v>31</v>
      </c>
      <c r="AW16">
        <v>3</v>
      </c>
      <c r="BB16">
        <v>577</v>
      </c>
      <c r="BC16">
        <v>597</v>
      </c>
      <c r="BE16" t="s">
        <v>305</v>
      </c>
      <c r="BF16">
        <f>HYPERLINK("http://dx.doi.org/10.1016/j.advwatres.2007.11.004","http://dx.doi.org/10.1016/j.advwatres.2007.11.004")</f>
        <v>0</v>
      </c>
      <c r="BI16">
        <v>21</v>
      </c>
      <c r="BJ16" t="s">
        <v>100</v>
      </c>
      <c r="BK16" t="s">
        <v>101</v>
      </c>
      <c r="BL16" t="s">
        <v>100</v>
      </c>
      <c r="BM16" t="s">
        <v>226</v>
      </c>
      <c r="BN16">
        <v>19255613</v>
      </c>
      <c r="BO16" t="s">
        <v>306</v>
      </c>
      <c r="BR16" t="s">
        <v>104</v>
      </c>
      <c r="BS16" t="s">
        <v>307</v>
      </c>
      <c r="BT16">
        <f>HYPERLINK("https%3A%2F%2Fwww.webofscience.com%2Fwos%2Fwoscc%2Ffull-record%2FWOS:000254397700013","View Full Record in Web of Science")</f>
        <v>0</v>
      </c>
    </row>
    <row r="17" spans="1:72" ht="12.75">
      <c r="A17" t="s">
        <v>72</v>
      </c>
      <c r="B17" t="s">
        <v>308</v>
      </c>
      <c r="F17" t="s">
        <v>309</v>
      </c>
      <c r="I17" t="s">
        <v>310</v>
      </c>
      <c r="J17" t="s">
        <v>77</v>
      </c>
      <c r="M17" t="s">
        <v>78</v>
      </c>
      <c r="N17" t="s">
        <v>79</v>
      </c>
      <c r="T17" t="s">
        <v>311</v>
      </c>
      <c r="U17" t="s">
        <v>312</v>
      </c>
      <c r="V17" t="s">
        <v>313</v>
      </c>
      <c r="W17" t="s">
        <v>314</v>
      </c>
      <c r="Y17" t="s">
        <v>315</v>
      </c>
      <c r="Z17" t="s">
        <v>316</v>
      </c>
      <c r="AA17" t="s">
        <v>317</v>
      </c>
      <c r="AB17" t="s">
        <v>318</v>
      </c>
      <c r="AG17">
        <v>24</v>
      </c>
      <c r="AH17">
        <v>16</v>
      </c>
      <c r="AI17">
        <v>16</v>
      </c>
      <c r="AJ17">
        <v>0</v>
      </c>
      <c r="AK17">
        <v>9</v>
      </c>
      <c r="AL17" t="s">
        <v>90</v>
      </c>
      <c r="AM17" t="s">
        <v>91</v>
      </c>
      <c r="AN17" t="s">
        <v>92</v>
      </c>
      <c r="AO17" t="s">
        <v>93</v>
      </c>
      <c r="AP17" t="s">
        <v>94</v>
      </c>
      <c r="AR17" t="s">
        <v>95</v>
      </c>
      <c r="AS17" t="s">
        <v>96</v>
      </c>
      <c r="AT17" t="s">
        <v>224</v>
      </c>
      <c r="AU17">
        <v>2008</v>
      </c>
      <c r="AV17">
        <v>31</v>
      </c>
      <c r="AW17">
        <v>3</v>
      </c>
      <c r="BB17">
        <v>525</v>
      </c>
      <c r="BC17">
        <v>534</v>
      </c>
      <c r="BE17" t="s">
        <v>319</v>
      </c>
      <c r="BF17">
        <f>HYPERLINK("http://dx.doi.org/10.1016/j.advwatres.2007.11.001","http://dx.doi.org/10.1016/j.advwatres.2007.11.001")</f>
        <v>0</v>
      </c>
      <c r="BI17">
        <v>10</v>
      </c>
      <c r="BJ17" t="s">
        <v>100</v>
      </c>
      <c r="BK17" t="s">
        <v>101</v>
      </c>
      <c r="BL17" t="s">
        <v>100</v>
      </c>
      <c r="BM17" t="s">
        <v>226</v>
      </c>
      <c r="BR17" t="s">
        <v>104</v>
      </c>
      <c r="BS17" t="s">
        <v>320</v>
      </c>
      <c r="BT17">
        <f>HYPERLINK("https%3A%2F%2Fwww.webofscience.com%2Fwos%2Fwoscc%2Ffull-record%2FWOS:000254397700009","View Full Record in Web of Science")</f>
        <v>0</v>
      </c>
    </row>
    <row r="18" spans="1:72" ht="12.75">
      <c r="A18" t="s">
        <v>72</v>
      </c>
      <c r="B18" t="s">
        <v>321</v>
      </c>
      <c r="F18" t="s">
        <v>322</v>
      </c>
      <c r="I18" t="s">
        <v>323</v>
      </c>
      <c r="J18" t="s">
        <v>77</v>
      </c>
      <c r="M18" t="s">
        <v>78</v>
      </c>
      <c r="N18" t="s">
        <v>79</v>
      </c>
      <c r="T18" t="s">
        <v>324</v>
      </c>
      <c r="U18" t="s">
        <v>325</v>
      </c>
      <c r="V18" t="s">
        <v>326</v>
      </c>
      <c r="W18" t="s">
        <v>327</v>
      </c>
      <c r="Y18" t="s">
        <v>328</v>
      </c>
      <c r="Z18" t="s">
        <v>329</v>
      </c>
      <c r="AB18" t="s">
        <v>330</v>
      </c>
      <c r="AG18">
        <v>22</v>
      </c>
      <c r="AH18">
        <v>18</v>
      </c>
      <c r="AI18">
        <v>19</v>
      </c>
      <c r="AJ18">
        <v>0</v>
      </c>
      <c r="AK18">
        <v>13</v>
      </c>
      <c r="AL18" t="s">
        <v>90</v>
      </c>
      <c r="AM18" t="s">
        <v>91</v>
      </c>
      <c r="AN18" t="s">
        <v>92</v>
      </c>
      <c r="AO18" t="s">
        <v>93</v>
      </c>
      <c r="AP18" t="s">
        <v>94</v>
      </c>
      <c r="AR18" t="s">
        <v>95</v>
      </c>
      <c r="AS18" t="s">
        <v>96</v>
      </c>
      <c r="AT18" t="s">
        <v>224</v>
      </c>
      <c r="AU18">
        <v>2008</v>
      </c>
      <c r="AV18">
        <v>31</v>
      </c>
      <c r="AW18">
        <v>3</v>
      </c>
      <c r="BB18">
        <v>545</v>
      </c>
      <c r="BC18">
        <v>560</v>
      </c>
      <c r="BE18" t="s">
        <v>331</v>
      </c>
      <c r="BF18">
        <f>HYPERLINK("http://dx.doi.org/10.1016/j.advwatres.2007.11.007","http://dx.doi.org/10.1016/j.advwatres.2007.11.007")</f>
        <v>0</v>
      </c>
      <c r="BI18">
        <v>16</v>
      </c>
      <c r="BJ18" t="s">
        <v>100</v>
      </c>
      <c r="BK18" t="s">
        <v>101</v>
      </c>
      <c r="BL18" t="s">
        <v>100</v>
      </c>
      <c r="BM18" t="s">
        <v>226</v>
      </c>
      <c r="BO18" t="s">
        <v>137</v>
      </c>
      <c r="BR18" t="s">
        <v>104</v>
      </c>
      <c r="BS18" t="s">
        <v>332</v>
      </c>
      <c r="BT18">
        <f>HYPERLINK("https%3A%2F%2Fwww.webofscience.com%2Fwos%2Fwoscc%2Ffull-record%2FWOS:000254397700011","View Full Record in Web of Science")</f>
        <v>0</v>
      </c>
    </row>
    <row r="19" spans="1:72" ht="12.75">
      <c r="A19" t="s">
        <v>72</v>
      </c>
      <c r="B19" t="s">
        <v>333</v>
      </c>
      <c r="F19" t="s">
        <v>334</v>
      </c>
      <c r="I19" t="s">
        <v>335</v>
      </c>
      <c r="J19" t="s">
        <v>77</v>
      </c>
      <c r="M19" t="s">
        <v>78</v>
      </c>
      <c r="N19" t="s">
        <v>79</v>
      </c>
      <c r="T19" t="s">
        <v>336</v>
      </c>
      <c r="U19" t="s">
        <v>337</v>
      </c>
      <c r="V19" t="s">
        <v>338</v>
      </c>
      <c r="W19" t="s">
        <v>339</v>
      </c>
      <c r="Y19" t="s">
        <v>340</v>
      </c>
      <c r="Z19" t="s">
        <v>341</v>
      </c>
      <c r="AA19" t="s">
        <v>342</v>
      </c>
      <c r="AB19" t="s">
        <v>343</v>
      </c>
      <c r="AG19">
        <v>56</v>
      </c>
      <c r="AH19">
        <v>223</v>
      </c>
      <c r="AI19">
        <v>227</v>
      </c>
      <c r="AJ19">
        <v>3</v>
      </c>
      <c r="AK19">
        <v>63</v>
      </c>
      <c r="AL19" t="s">
        <v>90</v>
      </c>
      <c r="AM19" t="s">
        <v>91</v>
      </c>
      <c r="AN19" t="s">
        <v>92</v>
      </c>
      <c r="AO19" t="s">
        <v>93</v>
      </c>
      <c r="AP19" t="s">
        <v>94</v>
      </c>
      <c r="AR19" t="s">
        <v>95</v>
      </c>
      <c r="AS19" t="s">
        <v>96</v>
      </c>
      <c r="AT19" t="s">
        <v>263</v>
      </c>
      <c r="AU19">
        <v>2008</v>
      </c>
      <c r="AV19">
        <v>31</v>
      </c>
      <c r="AW19">
        <v>1</v>
      </c>
      <c r="BB19">
        <v>132</v>
      </c>
      <c r="BC19">
        <v>146</v>
      </c>
      <c r="BE19" t="s">
        <v>344</v>
      </c>
      <c r="BF19">
        <f>HYPERLINK("http://dx.doi.org/10.1016/j.advwatres.2007.07.005","http://dx.doi.org/10.1016/j.advwatres.2007.07.005")</f>
        <v>0</v>
      </c>
      <c r="BI19">
        <v>15</v>
      </c>
      <c r="BJ19" t="s">
        <v>100</v>
      </c>
      <c r="BK19" t="s">
        <v>101</v>
      </c>
      <c r="BL19" t="s">
        <v>100</v>
      </c>
      <c r="BM19" t="s">
        <v>265</v>
      </c>
      <c r="BR19" t="s">
        <v>104</v>
      </c>
      <c r="BS19" t="s">
        <v>345</v>
      </c>
      <c r="BT19">
        <f>HYPERLINK("https%3A%2F%2Fwww.webofscience.com%2Fwos%2Fwoscc%2Ffull-record%2FWOS:000253019900011","View Full Record in Web of Science")</f>
        <v>0</v>
      </c>
    </row>
    <row r="20" spans="1:72" ht="12.75">
      <c r="A20" t="s">
        <v>72</v>
      </c>
      <c r="B20" t="s">
        <v>346</v>
      </c>
      <c r="F20" t="s">
        <v>347</v>
      </c>
      <c r="I20" t="s">
        <v>348</v>
      </c>
      <c r="J20" t="s">
        <v>77</v>
      </c>
      <c r="M20" t="s">
        <v>78</v>
      </c>
      <c r="N20" t="s">
        <v>79</v>
      </c>
      <c r="T20" t="s">
        <v>349</v>
      </c>
      <c r="U20" t="s">
        <v>350</v>
      </c>
      <c r="V20" t="s">
        <v>351</v>
      </c>
      <c r="W20" t="s">
        <v>352</v>
      </c>
      <c r="Y20" t="s">
        <v>353</v>
      </c>
      <c r="Z20" t="s">
        <v>354</v>
      </c>
      <c r="AA20" t="s">
        <v>355</v>
      </c>
      <c r="AC20" t="s">
        <v>356</v>
      </c>
      <c r="AD20" t="s">
        <v>357</v>
      </c>
      <c r="AE20" t="s">
        <v>358</v>
      </c>
      <c r="AG20">
        <v>79</v>
      </c>
      <c r="AH20">
        <v>21</v>
      </c>
      <c r="AI20">
        <v>21</v>
      </c>
      <c r="AJ20">
        <v>1</v>
      </c>
      <c r="AK20">
        <v>19</v>
      </c>
      <c r="AL20" t="s">
        <v>90</v>
      </c>
      <c r="AM20" t="s">
        <v>91</v>
      </c>
      <c r="AN20" t="s">
        <v>92</v>
      </c>
      <c r="AO20" t="s">
        <v>93</v>
      </c>
      <c r="AP20" t="s">
        <v>94</v>
      </c>
      <c r="AR20" t="s">
        <v>95</v>
      </c>
      <c r="AS20" t="s">
        <v>96</v>
      </c>
      <c r="AT20" t="s">
        <v>118</v>
      </c>
      <c r="AU20">
        <v>2008</v>
      </c>
      <c r="AV20">
        <v>31</v>
      </c>
      <c r="AW20">
        <v>12</v>
      </c>
      <c r="BB20">
        <v>1697</v>
      </c>
      <c r="BC20">
        <v>1707</v>
      </c>
      <c r="BE20" t="s">
        <v>359</v>
      </c>
      <c r="BF20">
        <f>HYPERLINK("http://dx.doi.org/10.1016/j.advwatres.2008.08.006","http://dx.doi.org/10.1016/j.advwatres.2008.08.006")</f>
        <v>0</v>
      </c>
      <c r="BI20">
        <v>11</v>
      </c>
      <c r="BJ20" t="s">
        <v>100</v>
      </c>
      <c r="BK20" t="s">
        <v>101</v>
      </c>
      <c r="BL20" t="s">
        <v>100</v>
      </c>
      <c r="BM20" t="s">
        <v>120</v>
      </c>
      <c r="BR20" t="s">
        <v>104</v>
      </c>
      <c r="BS20" t="s">
        <v>360</v>
      </c>
      <c r="BT20">
        <f>HYPERLINK("https%3A%2F%2Fwww.webofscience.com%2Fwos%2Fwoscc%2Ffull-record%2FWOS:000262026800014","View Full Record in Web of Science")</f>
        <v>0</v>
      </c>
    </row>
    <row r="21" spans="1:72" ht="12.75">
      <c r="A21" t="s">
        <v>72</v>
      </c>
      <c r="B21" t="s">
        <v>361</v>
      </c>
      <c r="F21" t="s">
        <v>362</v>
      </c>
      <c r="I21" t="s">
        <v>363</v>
      </c>
      <c r="J21" t="s">
        <v>77</v>
      </c>
      <c r="M21" t="s">
        <v>78</v>
      </c>
      <c r="N21" t="s">
        <v>79</v>
      </c>
      <c r="T21" t="s">
        <v>364</v>
      </c>
      <c r="U21" t="s">
        <v>365</v>
      </c>
      <c r="V21" t="s">
        <v>366</v>
      </c>
      <c r="W21" t="s">
        <v>367</v>
      </c>
      <c r="Y21" t="s">
        <v>368</v>
      </c>
      <c r="Z21" t="s">
        <v>369</v>
      </c>
      <c r="AA21" t="s">
        <v>301</v>
      </c>
      <c r="AB21" t="s">
        <v>302</v>
      </c>
      <c r="AC21" t="s">
        <v>370</v>
      </c>
      <c r="AD21" t="s">
        <v>371</v>
      </c>
      <c r="AE21" t="s">
        <v>372</v>
      </c>
      <c r="AG21">
        <v>44</v>
      </c>
      <c r="AH21">
        <v>23</v>
      </c>
      <c r="AI21">
        <v>23</v>
      </c>
      <c r="AJ21">
        <v>2</v>
      </c>
      <c r="AK21">
        <v>16</v>
      </c>
      <c r="AL21" t="s">
        <v>90</v>
      </c>
      <c r="AM21" t="s">
        <v>91</v>
      </c>
      <c r="AN21" t="s">
        <v>92</v>
      </c>
      <c r="AO21" t="s">
        <v>93</v>
      </c>
      <c r="AP21" t="s">
        <v>94</v>
      </c>
      <c r="AR21" t="s">
        <v>95</v>
      </c>
      <c r="AS21" t="s">
        <v>96</v>
      </c>
      <c r="AT21" t="s">
        <v>118</v>
      </c>
      <c r="AU21">
        <v>2008</v>
      </c>
      <c r="AV21">
        <v>31</v>
      </c>
      <c r="AW21">
        <v>12</v>
      </c>
      <c r="BB21">
        <v>1687</v>
      </c>
      <c r="BC21">
        <v>1696</v>
      </c>
      <c r="BE21" t="s">
        <v>373</v>
      </c>
      <c r="BF21">
        <f>HYPERLINK("http://dx.doi.org/10.1016/j.advwatres.2008.08.003","http://dx.doi.org/10.1016/j.advwatres.2008.08.003")</f>
        <v>0</v>
      </c>
      <c r="BI21">
        <v>10</v>
      </c>
      <c r="BJ21" t="s">
        <v>100</v>
      </c>
      <c r="BK21" t="s">
        <v>101</v>
      </c>
      <c r="BL21" t="s">
        <v>100</v>
      </c>
      <c r="BM21" t="s">
        <v>120</v>
      </c>
      <c r="BR21" t="s">
        <v>104</v>
      </c>
      <c r="BS21" t="s">
        <v>374</v>
      </c>
      <c r="BT21">
        <f>HYPERLINK("https%3A%2F%2Fwww.webofscience.com%2Fwos%2Fwoscc%2Ffull-record%2FWOS:000262026800013","View Full Record in Web of Science")</f>
        <v>0</v>
      </c>
    </row>
    <row r="22" spans="1:72" ht="12.75">
      <c r="A22" t="s">
        <v>72</v>
      </c>
      <c r="B22" t="s">
        <v>375</v>
      </c>
      <c r="F22" t="s">
        <v>376</v>
      </c>
      <c r="I22" t="s">
        <v>377</v>
      </c>
      <c r="J22" t="s">
        <v>77</v>
      </c>
      <c r="M22" t="s">
        <v>78</v>
      </c>
      <c r="N22" t="s">
        <v>79</v>
      </c>
      <c r="T22" t="s">
        <v>378</v>
      </c>
      <c r="U22" t="s">
        <v>379</v>
      </c>
      <c r="V22" t="s">
        <v>380</v>
      </c>
      <c r="W22" t="s">
        <v>381</v>
      </c>
      <c r="Y22" t="s">
        <v>382</v>
      </c>
      <c r="Z22" t="s">
        <v>383</v>
      </c>
      <c r="AB22" t="s">
        <v>384</v>
      </c>
      <c r="AG22">
        <v>65</v>
      </c>
      <c r="AH22">
        <v>3</v>
      </c>
      <c r="AI22">
        <v>3</v>
      </c>
      <c r="AJ22">
        <v>0</v>
      </c>
      <c r="AK22">
        <v>9</v>
      </c>
      <c r="AL22" t="s">
        <v>90</v>
      </c>
      <c r="AM22" t="s">
        <v>91</v>
      </c>
      <c r="AN22" t="s">
        <v>92</v>
      </c>
      <c r="AO22" t="s">
        <v>93</v>
      </c>
      <c r="AP22" t="s">
        <v>94</v>
      </c>
      <c r="AR22" t="s">
        <v>95</v>
      </c>
      <c r="AS22" t="s">
        <v>96</v>
      </c>
      <c r="AT22" t="s">
        <v>385</v>
      </c>
      <c r="AU22">
        <v>2008</v>
      </c>
      <c r="AV22">
        <v>31</v>
      </c>
      <c r="AW22">
        <v>7</v>
      </c>
      <c r="BB22">
        <v>948</v>
      </c>
      <c r="BC22">
        <v>961</v>
      </c>
      <c r="BE22" t="s">
        <v>386</v>
      </c>
      <c r="BF22">
        <f>HYPERLINK("http://dx.doi.org/10.1016/j.advwatres.2008.03.007","http://dx.doi.org/10.1016/j.advwatres.2008.03.007")</f>
        <v>0</v>
      </c>
      <c r="BI22">
        <v>14</v>
      </c>
      <c r="BJ22" t="s">
        <v>100</v>
      </c>
      <c r="BK22" t="s">
        <v>101</v>
      </c>
      <c r="BL22" t="s">
        <v>100</v>
      </c>
      <c r="BM22" t="s">
        <v>387</v>
      </c>
      <c r="BR22" t="s">
        <v>104</v>
      </c>
      <c r="BS22" t="s">
        <v>388</v>
      </c>
      <c r="BT22">
        <f>HYPERLINK("https%3A%2F%2Fwww.webofscience.com%2Fwos%2Fwoscc%2Ffull-record%2FWOS:000257528400002","View Full Record in Web of Science")</f>
        <v>0</v>
      </c>
    </row>
    <row r="23" spans="1:72" ht="12.75">
      <c r="A23" t="s">
        <v>72</v>
      </c>
      <c r="B23" t="s">
        <v>389</v>
      </c>
      <c r="F23" t="s">
        <v>390</v>
      </c>
      <c r="I23" t="s">
        <v>391</v>
      </c>
      <c r="J23" t="s">
        <v>77</v>
      </c>
      <c r="M23" t="s">
        <v>78</v>
      </c>
      <c r="N23" t="s">
        <v>79</v>
      </c>
      <c r="T23" t="s">
        <v>392</v>
      </c>
      <c r="U23" t="s">
        <v>393</v>
      </c>
      <c r="V23" t="s">
        <v>394</v>
      </c>
      <c r="W23" t="s">
        <v>395</v>
      </c>
      <c r="Y23" t="s">
        <v>396</v>
      </c>
      <c r="Z23" t="s">
        <v>397</v>
      </c>
      <c r="AA23" t="s">
        <v>398</v>
      </c>
      <c r="AB23" t="s">
        <v>399</v>
      </c>
      <c r="AG23">
        <v>21</v>
      </c>
      <c r="AH23">
        <v>70</v>
      </c>
      <c r="AI23">
        <v>72</v>
      </c>
      <c r="AJ23">
        <v>0</v>
      </c>
      <c r="AK23">
        <v>18</v>
      </c>
      <c r="AL23" t="s">
        <v>90</v>
      </c>
      <c r="AM23" t="s">
        <v>91</v>
      </c>
      <c r="AN23" t="s">
        <v>92</v>
      </c>
      <c r="AO23" t="s">
        <v>93</v>
      </c>
      <c r="AR23" t="s">
        <v>95</v>
      </c>
      <c r="AS23" t="s">
        <v>96</v>
      </c>
      <c r="AT23" t="s">
        <v>400</v>
      </c>
      <c r="AU23">
        <v>2008</v>
      </c>
      <c r="AV23">
        <v>31</v>
      </c>
      <c r="AW23">
        <v>5</v>
      </c>
      <c r="BB23">
        <v>807</v>
      </c>
      <c r="BC23">
        <v>817</v>
      </c>
      <c r="BE23" t="s">
        <v>401</v>
      </c>
      <c r="BF23">
        <f>HYPERLINK("http://dx.doi.org/10.1016/j.advwatres.2008.01.020","http://dx.doi.org/10.1016/j.advwatres.2008.01.020")</f>
        <v>0</v>
      </c>
      <c r="BI23">
        <v>11</v>
      </c>
      <c r="BJ23" t="s">
        <v>100</v>
      </c>
      <c r="BK23" t="s">
        <v>101</v>
      </c>
      <c r="BL23" t="s">
        <v>100</v>
      </c>
      <c r="BM23" t="s">
        <v>402</v>
      </c>
      <c r="BR23" t="s">
        <v>104</v>
      </c>
      <c r="BS23" t="s">
        <v>403</v>
      </c>
      <c r="BT23">
        <f>HYPERLINK("https%3A%2F%2Fwww.webofscience.com%2Fwos%2Fwoscc%2Ffull-record%2FWOS:000255995600006","View Full Record in Web of Science")</f>
        <v>0</v>
      </c>
    </row>
    <row r="24" spans="1:72" ht="12.75">
      <c r="A24" t="s">
        <v>72</v>
      </c>
      <c r="B24" t="s">
        <v>404</v>
      </c>
      <c r="F24" t="s">
        <v>405</v>
      </c>
      <c r="I24" t="s">
        <v>406</v>
      </c>
      <c r="J24" t="s">
        <v>77</v>
      </c>
      <c r="M24" t="s">
        <v>78</v>
      </c>
      <c r="N24" t="s">
        <v>79</v>
      </c>
      <c r="T24" t="s">
        <v>407</v>
      </c>
      <c r="U24" t="s">
        <v>408</v>
      </c>
      <c r="V24" t="s">
        <v>409</v>
      </c>
      <c r="W24" t="s">
        <v>410</v>
      </c>
      <c r="Y24" t="s">
        <v>411</v>
      </c>
      <c r="Z24" t="s">
        <v>412</v>
      </c>
      <c r="AG24">
        <v>14</v>
      </c>
      <c r="AH24">
        <v>4</v>
      </c>
      <c r="AI24">
        <v>4</v>
      </c>
      <c r="AJ24">
        <v>2</v>
      </c>
      <c r="AK24">
        <v>13</v>
      </c>
      <c r="AL24" t="s">
        <v>90</v>
      </c>
      <c r="AM24" t="s">
        <v>91</v>
      </c>
      <c r="AN24" t="s">
        <v>92</v>
      </c>
      <c r="AO24" t="s">
        <v>93</v>
      </c>
      <c r="AR24" t="s">
        <v>95</v>
      </c>
      <c r="AS24" t="s">
        <v>96</v>
      </c>
      <c r="AT24" t="s">
        <v>224</v>
      </c>
      <c r="AU24">
        <v>2008</v>
      </c>
      <c r="AV24">
        <v>31</v>
      </c>
      <c r="AW24">
        <v>3</v>
      </c>
      <c r="BB24">
        <v>473</v>
      </c>
      <c r="BC24">
        <v>483</v>
      </c>
      <c r="BE24" t="s">
        <v>413</v>
      </c>
      <c r="BF24">
        <f>HYPERLINK("http://dx.doi.org/10.1016/j.advwatres.2007.10.003","http://dx.doi.org/10.1016/j.advwatres.2007.10.003")</f>
        <v>0</v>
      </c>
      <c r="BI24">
        <v>11</v>
      </c>
      <c r="BJ24" t="s">
        <v>100</v>
      </c>
      <c r="BK24" t="s">
        <v>101</v>
      </c>
      <c r="BL24" t="s">
        <v>100</v>
      </c>
      <c r="BM24" t="s">
        <v>226</v>
      </c>
      <c r="BR24" t="s">
        <v>104</v>
      </c>
      <c r="BS24" t="s">
        <v>414</v>
      </c>
      <c r="BT24">
        <f>HYPERLINK("https%3A%2F%2Fwww.webofscience.com%2Fwos%2Fwoscc%2Ffull-record%2FWOS:000254397700005","View Full Record in Web of Science")</f>
        <v>0</v>
      </c>
    </row>
    <row r="25" spans="1:72" ht="12.75">
      <c r="A25" t="s">
        <v>72</v>
      </c>
      <c r="B25" t="s">
        <v>415</v>
      </c>
      <c r="F25" t="s">
        <v>416</v>
      </c>
      <c r="I25" t="s">
        <v>417</v>
      </c>
      <c r="J25" t="s">
        <v>77</v>
      </c>
      <c r="M25" t="s">
        <v>78</v>
      </c>
      <c r="N25" t="s">
        <v>79</v>
      </c>
      <c r="T25" t="s">
        <v>418</v>
      </c>
      <c r="U25" t="s">
        <v>419</v>
      </c>
      <c r="V25" t="s">
        <v>420</v>
      </c>
      <c r="W25" t="s">
        <v>421</v>
      </c>
      <c r="Y25" t="s">
        <v>422</v>
      </c>
      <c r="Z25" t="s">
        <v>423</v>
      </c>
      <c r="AA25" t="s">
        <v>424</v>
      </c>
      <c r="AB25" t="s">
        <v>425</v>
      </c>
      <c r="AC25" t="s">
        <v>426</v>
      </c>
      <c r="AD25" t="s">
        <v>427</v>
      </c>
      <c r="AE25" t="s">
        <v>428</v>
      </c>
      <c r="AG25">
        <v>23</v>
      </c>
      <c r="AH25">
        <v>1</v>
      </c>
      <c r="AI25">
        <v>1</v>
      </c>
      <c r="AJ25">
        <v>1</v>
      </c>
      <c r="AK25">
        <v>12</v>
      </c>
      <c r="AL25" t="s">
        <v>90</v>
      </c>
      <c r="AM25" t="s">
        <v>91</v>
      </c>
      <c r="AN25" t="s">
        <v>92</v>
      </c>
      <c r="AO25" t="s">
        <v>93</v>
      </c>
      <c r="AP25" t="s">
        <v>94</v>
      </c>
      <c r="AR25" t="s">
        <v>95</v>
      </c>
      <c r="AS25" t="s">
        <v>96</v>
      </c>
      <c r="AT25" t="s">
        <v>429</v>
      </c>
      <c r="AU25">
        <v>2008</v>
      </c>
      <c r="AV25">
        <v>31</v>
      </c>
      <c r="AW25">
        <v>9</v>
      </c>
      <c r="BB25" t="s">
        <v>430</v>
      </c>
      <c r="BC25" t="s">
        <v>431</v>
      </c>
      <c r="BE25" t="s">
        <v>432</v>
      </c>
      <c r="BF25">
        <f>HYPERLINK("http://dx.doi.org/10.1016/j.advwatres.2007.08.013","http://dx.doi.org/10.1016/j.advwatres.2007.08.013")</f>
        <v>0</v>
      </c>
      <c r="BI25">
        <v>8</v>
      </c>
      <c r="BJ25" t="s">
        <v>100</v>
      </c>
      <c r="BK25" t="s">
        <v>101</v>
      </c>
      <c r="BL25" t="s">
        <v>100</v>
      </c>
      <c r="BM25" t="s">
        <v>433</v>
      </c>
      <c r="BR25" t="s">
        <v>104</v>
      </c>
      <c r="BS25" t="s">
        <v>434</v>
      </c>
      <c r="BT25">
        <f>HYPERLINK("https%3A%2F%2Fwww.webofscience.com%2Fwos%2Fwoscc%2Ffull-record%2FWOS:000259690200012","View Full Record in Web of Science")</f>
        <v>0</v>
      </c>
    </row>
    <row r="26" spans="1:72" ht="12.75">
      <c r="A26" t="s">
        <v>72</v>
      </c>
      <c r="B26" t="s">
        <v>435</v>
      </c>
      <c r="F26" t="s">
        <v>436</v>
      </c>
      <c r="I26" t="s">
        <v>437</v>
      </c>
      <c r="J26" t="s">
        <v>77</v>
      </c>
      <c r="M26" t="s">
        <v>78</v>
      </c>
      <c r="N26" t="s">
        <v>79</v>
      </c>
      <c r="T26" t="s">
        <v>438</v>
      </c>
      <c r="U26" t="s">
        <v>439</v>
      </c>
      <c r="V26" t="s">
        <v>440</v>
      </c>
      <c r="W26" t="s">
        <v>441</v>
      </c>
      <c r="Y26" t="s">
        <v>442</v>
      </c>
      <c r="Z26" t="s">
        <v>443</v>
      </c>
      <c r="AB26" t="s">
        <v>444</v>
      </c>
      <c r="AG26">
        <v>48</v>
      </c>
      <c r="AH26">
        <v>10</v>
      </c>
      <c r="AI26">
        <v>10</v>
      </c>
      <c r="AJ26">
        <v>0</v>
      </c>
      <c r="AK26">
        <v>22</v>
      </c>
      <c r="AL26" t="s">
        <v>90</v>
      </c>
      <c r="AM26" t="s">
        <v>91</v>
      </c>
      <c r="AN26" t="s">
        <v>92</v>
      </c>
      <c r="AO26" t="s">
        <v>93</v>
      </c>
      <c r="AP26" t="s">
        <v>94</v>
      </c>
      <c r="AR26" t="s">
        <v>95</v>
      </c>
      <c r="AS26" t="s">
        <v>96</v>
      </c>
      <c r="AT26" t="s">
        <v>445</v>
      </c>
      <c r="AU26">
        <v>2008</v>
      </c>
      <c r="AV26">
        <v>31</v>
      </c>
      <c r="AW26">
        <v>4</v>
      </c>
      <c r="BB26">
        <v>701</v>
      </c>
      <c r="BC26">
        <v>713</v>
      </c>
      <c r="BE26" t="s">
        <v>446</v>
      </c>
      <c r="BF26">
        <f>HYPERLINK("http://dx.doi.org/10.1016/j.advwatres.2008.01.005","http://dx.doi.org/10.1016/j.advwatres.2008.01.005")</f>
        <v>0</v>
      </c>
      <c r="BI26">
        <v>13</v>
      </c>
      <c r="BJ26" t="s">
        <v>100</v>
      </c>
      <c r="BK26" t="s">
        <v>101</v>
      </c>
      <c r="BL26" t="s">
        <v>100</v>
      </c>
      <c r="BM26" t="s">
        <v>447</v>
      </c>
      <c r="BR26" t="s">
        <v>104</v>
      </c>
      <c r="BS26" t="s">
        <v>448</v>
      </c>
      <c r="BT26">
        <f>HYPERLINK("https%3A%2F%2Fwww.webofscience.com%2Fwos%2Fwoscc%2Ffull-record%2FWOS:000255303300007","View Full Record in Web of Science")</f>
        <v>0</v>
      </c>
    </row>
    <row r="27" spans="1:72" ht="12.75">
      <c r="A27" t="s">
        <v>72</v>
      </c>
      <c r="B27" t="s">
        <v>449</v>
      </c>
      <c r="F27" t="s">
        <v>450</v>
      </c>
      <c r="I27" t="s">
        <v>451</v>
      </c>
      <c r="J27" t="s">
        <v>77</v>
      </c>
      <c r="M27" t="s">
        <v>78</v>
      </c>
      <c r="N27" t="s">
        <v>79</v>
      </c>
      <c r="T27" t="s">
        <v>452</v>
      </c>
      <c r="U27" t="s">
        <v>453</v>
      </c>
      <c r="V27" t="s">
        <v>454</v>
      </c>
      <c r="W27" t="s">
        <v>455</v>
      </c>
      <c r="Y27" t="s">
        <v>456</v>
      </c>
      <c r="Z27" t="s">
        <v>457</v>
      </c>
      <c r="AA27" t="s">
        <v>458</v>
      </c>
      <c r="AB27" t="s">
        <v>459</v>
      </c>
      <c r="AG27">
        <v>23</v>
      </c>
      <c r="AH27">
        <v>24</v>
      </c>
      <c r="AI27">
        <v>24</v>
      </c>
      <c r="AJ27">
        <v>2</v>
      </c>
      <c r="AK27">
        <v>27</v>
      </c>
      <c r="AL27" t="s">
        <v>90</v>
      </c>
      <c r="AM27" t="s">
        <v>91</v>
      </c>
      <c r="AN27" t="s">
        <v>92</v>
      </c>
      <c r="AO27" t="s">
        <v>93</v>
      </c>
      <c r="AR27" t="s">
        <v>95</v>
      </c>
      <c r="AS27" t="s">
        <v>96</v>
      </c>
      <c r="AT27" t="s">
        <v>250</v>
      </c>
      <c r="AU27">
        <v>2008</v>
      </c>
      <c r="AV27">
        <v>31</v>
      </c>
      <c r="AW27">
        <v>2</v>
      </c>
      <c r="BB27">
        <v>287</v>
      </c>
      <c r="BC27">
        <v>297</v>
      </c>
      <c r="BE27" t="s">
        <v>460</v>
      </c>
      <c r="BF27">
        <f>HYPERLINK("http://dx.doi.org/10.1016/j.advwatres.2007.08.007","http://dx.doi.org/10.1016/j.advwatres.2007.08.007")</f>
        <v>0</v>
      </c>
      <c r="BI27">
        <v>11</v>
      </c>
      <c r="BJ27" t="s">
        <v>100</v>
      </c>
      <c r="BK27" t="s">
        <v>101</v>
      </c>
      <c r="BL27" t="s">
        <v>100</v>
      </c>
      <c r="BM27" t="s">
        <v>252</v>
      </c>
      <c r="BR27" t="s">
        <v>104</v>
      </c>
      <c r="BS27" t="s">
        <v>461</v>
      </c>
      <c r="BT27">
        <f>HYPERLINK("https%3A%2F%2Fwww.webofscience.com%2Fwos%2Fwoscc%2Ffull-record%2FWOS:000253137000006","View Full Record in Web of Science")</f>
        <v>0</v>
      </c>
    </row>
    <row r="28" spans="1:72" ht="12.75">
      <c r="A28" t="s">
        <v>72</v>
      </c>
      <c r="B28" t="s">
        <v>462</v>
      </c>
      <c r="F28" t="s">
        <v>463</v>
      </c>
      <c r="I28" t="s">
        <v>464</v>
      </c>
      <c r="J28" t="s">
        <v>77</v>
      </c>
      <c r="M28" t="s">
        <v>78</v>
      </c>
      <c r="N28" t="s">
        <v>79</v>
      </c>
      <c r="T28" t="s">
        <v>465</v>
      </c>
      <c r="U28" t="s">
        <v>466</v>
      </c>
      <c r="V28" t="s">
        <v>467</v>
      </c>
      <c r="W28" t="s">
        <v>468</v>
      </c>
      <c r="Y28" t="s">
        <v>469</v>
      </c>
      <c r="Z28" t="s">
        <v>470</v>
      </c>
      <c r="AA28" t="s">
        <v>471</v>
      </c>
      <c r="AB28" t="s">
        <v>472</v>
      </c>
      <c r="AG28">
        <v>48</v>
      </c>
      <c r="AH28">
        <v>277</v>
      </c>
      <c r="AI28">
        <v>278</v>
      </c>
      <c r="AJ28">
        <v>0</v>
      </c>
      <c r="AK28">
        <v>29</v>
      </c>
      <c r="AL28" t="s">
        <v>90</v>
      </c>
      <c r="AM28" t="s">
        <v>91</v>
      </c>
      <c r="AN28" t="s">
        <v>92</v>
      </c>
      <c r="AO28" t="s">
        <v>93</v>
      </c>
      <c r="AP28" t="s">
        <v>94</v>
      </c>
      <c r="AR28" t="s">
        <v>95</v>
      </c>
      <c r="AS28" t="s">
        <v>96</v>
      </c>
      <c r="AT28" t="s">
        <v>250</v>
      </c>
      <c r="AU28">
        <v>2008</v>
      </c>
      <c r="AV28">
        <v>31</v>
      </c>
      <c r="AW28">
        <v>2</v>
      </c>
      <c r="BB28">
        <v>233</v>
      </c>
      <c r="BC28">
        <v>250</v>
      </c>
      <c r="BE28" t="s">
        <v>473</v>
      </c>
      <c r="BF28">
        <f>HYPERLINK("http://dx.doi.org/10.1016/j.advwatres.2007.06.010","http://dx.doi.org/10.1016/j.advwatres.2007.06.010")</f>
        <v>0</v>
      </c>
      <c r="BI28">
        <v>18</v>
      </c>
      <c r="BJ28" t="s">
        <v>100</v>
      </c>
      <c r="BK28" t="s">
        <v>101</v>
      </c>
      <c r="BL28" t="s">
        <v>100</v>
      </c>
      <c r="BM28" t="s">
        <v>252</v>
      </c>
      <c r="BR28" t="s">
        <v>104</v>
      </c>
      <c r="BS28" t="s">
        <v>474</v>
      </c>
      <c r="BT28">
        <f>HYPERLINK("https%3A%2F%2Fwww.webofscience.com%2Fwos%2Fwoscc%2Ffull-record%2FWOS:000253137000003","View Full Record in Web of Science")</f>
        <v>0</v>
      </c>
    </row>
    <row r="29" spans="1:72" ht="12.75">
      <c r="A29" t="s">
        <v>72</v>
      </c>
      <c r="B29" t="s">
        <v>475</v>
      </c>
      <c r="F29" t="s">
        <v>476</v>
      </c>
      <c r="I29" t="s">
        <v>477</v>
      </c>
      <c r="J29" t="s">
        <v>77</v>
      </c>
      <c r="M29" t="s">
        <v>78</v>
      </c>
      <c r="N29" t="s">
        <v>79</v>
      </c>
      <c r="T29" t="s">
        <v>478</v>
      </c>
      <c r="U29" t="s">
        <v>479</v>
      </c>
      <c r="V29" t="s">
        <v>480</v>
      </c>
      <c r="W29" t="s">
        <v>481</v>
      </c>
      <c r="Y29" t="s">
        <v>482</v>
      </c>
      <c r="Z29" t="s">
        <v>483</v>
      </c>
      <c r="AB29" t="s">
        <v>484</v>
      </c>
      <c r="AG29">
        <v>29</v>
      </c>
      <c r="AH29">
        <v>84</v>
      </c>
      <c r="AI29">
        <v>84</v>
      </c>
      <c r="AJ29">
        <v>0</v>
      </c>
      <c r="AK29">
        <v>10</v>
      </c>
      <c r="AL29" t="s">
        <v>90</v>
      </c>
      <c r="AM29" t="s">
        <v>91</v>
      </c>
      <c r="AN29" t="s">
        <v>92</v>
      </c>
      <c r="AO29" t="s">
        <v>93</v>
      </c>
      <c r="AR29" t="s">
        <v>95</v>
      </c>
      <c r="AS29" t="s">
        <v>96</v>
      </c>
      <c r="AT29" t="s">
        <v>97</v>
      </c>
      <c r="AU29">
        <v>2008</v>
      </c>
      <c r="AV29">
        <v>31</v>
      </c>
      <c r="AW29">
        <v>11</v>
      </c>
      <c r="BB29">
        <v>1481</v>
      </c>
      <c r="BC29">
        <v>1493</v>
      </c>
      <c r="BE29" t="s">
        <v>485</v>
      </c>
      <c r="BF29">
        <f>HYPERLINK("http://dx.doi.org/10.1016/j.advwatres.2008.03.004","http://dx.doi.org/10.1016/j.advwatres.2008.03.004")</f>
        <v>0</v>
      </c>
      <c r="BI29">
        <v>13</v>
      </c>
      <c r="BJ29" t="s">
        <v>100</v>
      </c>
      <c r="BK29" t="s">
        <v>101</v>
      </c>
      <c r="BL29" t="s">
        <v>100</v>
      </c>
      <c r="BM29" t="s">
        <v>102</v>
      </c>
      <c r="BR29" t="s">
        <v>104</v>
      </c>
      <c r="BS29" t="s">
        <v>486</v>
      </c>
      <c r="BT29">
        <f>HYPERLINK("https%3A%2F%2Fwww.webofscience.com%2Fwos%2Fwoscc%2Ffull-record%2FWOS:000261649600007","View Full Record in Web of Science")</f>
        <v>0</v>
      </c>
    </row>
    <row r="30" spans="1:72" ht="12.75">
      <c r="A30" t="s">
        <v>72</v>
      </c>
      <c r="B30" t="s">
        <v>487</v>
      </c>
      <c r="F30" t="s">
        <v>488</v>
      </c>
      <c r="I30" t="s">
        <v>489</v>
      </c>
      <c r="J30" t="s">
        <v>77</v>
      </c>
      <c r="M30" t="s">
        <v>78</v>
      </c>
      <c r="N30" t="s">
        <v>79</v>
      </c>
      <c r="T30" t="s">
        <v>490</v>
      </c>
      <c r="U30" t="s">
        <v>491</v>
      </c>
      <c r="V30" t="s">
        <v>492</v>
      </c>
      <c r="W30" t="s">
        <v>493</v>
      </c>
      <c r="Y30" t="s">
        <v>494</v>
      </c>
      <c r="Z30" t="s">
        <v>495</v>
      </c>
      <c r="AA30" t="s">
        <v>131</v>
      </c>
      <c r="AB30" t="s">
        <v>496</v>
      </c>
      <c r="AC30" t="s">
        <v>497</v>
      </c>
      <c r="AD30" t="s">
        <v>498</v>
      </c>
      <c r="AE30" t="s">
        <v>499</v>
      </c>
      <c r="AG30">
        <v>40</v>
      </c>
      <c r="AH30">
        <v>26</v>
      </c>
      <c r="AI30">
        <v>27</v>
      </c>
      <c r="AJ30">
        <v>0</v>
      </c>
      <c r="AK30">
        <v>10</v>
      </c>
      <c r="AL30" t="s">
        <v>90</v>
      </c>
      <c r="AM30" t="s">
        <v>91</v>
      </c>
      <c r="AN30" t="s">
        <v>92</v>
      </c>
      <c r="AO30" t="s">
        <v>93</v>
      </c>
      <c r="AP30" t="s">
        <v>94</v>
      </c>
      <c r="AR30" t="s">
        <v>95</v>
      </c>
      <c r="AS30" t="s">
        <v>96</v>
      </c>
      <c r="AT30" t="s">
        <v>167</v>
      </c>
      <c r="AU30">
        <v>2008</v>
      </c>
      <c r="AV30">
        <v>31</v>
      </c>
      <c r="AW30">
        <v>10</v>
      </c>
      <c r="BB30">
        <v>1364</v>
      </c>
      <c r="BC30">
        <v>1376</v>
      </c>
      <c r="BE30" t="s">
        <v>500</v>
      </c>
      <c r="BF30">
        <f>HYPERLINK("http://dx.doi.org/10.1016/j.advwatres.2008.07.001","http://dx.doi.org/10.1016/j.advwatres.2008.07.001")</f>
        <v>0</v>
      </c>
      <c r="BI30">
        <v>13</v>
      </c>
      <c r="BJ30" t="s">
        <v>100</v>
      </c>
      <c r="BK30" t="s">
        <v>101</v>
      </c>
      <c r="BL30" t="s">
        <v>100</v>
      </c>
      <c r="BM30" t="s">
        <v>169</v>
      </c>
      <c r="BO30" t="s">
        <v>137</v>
      </c>
      <c r="BR30" t="s">
        <v>104</v>
      </c>
      <c r="BS30" t="s">
        <v>501</v>
      </c>
      <c r="BT30">
        <f>HYPERLINK("https%3A%2F%2Fwww.webofscience.com%2Fwos%2Fwoscc%2Ffull-record%2FWOS:000260290800009","View Full Record in Web of Science")</f>
        <v>0</v>
      </c>
    </row>
    <row r="31" spans="1:72" ht="12.75">
      <c r="A31" t="s">
        <v>72</v>
      </c>
      <c r="B31" t="s">
        <v>502</v>
      </c>
      <c r="F31" t="s">
        <v>503</v>
      </c>
      <c r="I31" t="s">
        <v>504</v>
      </c>
      <c r="J31" t="s">
        <v>77</v>
      </c>
      <c r="M31" t="s">
        <v>78</v>
      </c>
      <c r="N31" t="s">
        <v>79</v>
      </c>
      <c r="T31" t="s">
        <v>505</v>
      </c>
      <c r="U31" t="s">
        <v>506</v>
      </c>
      <c r="V31" t="s">
        <v>507</v>
      </c>
      <c r="W31" t="s">
        <v>508</v>
      </c>
      <c r="Y31" t="s">
        <v>509</v>
      </c>
      <c r="Z31" t="s">
        <v>510</v>
      </c>
      <c r="AC31" t="s">
        <v>511</v>
      </c>
      <c r="AD31" t="s">
        <v>512</v>
      </c>
      <c r="AE31" t="s">
        <v>513</v>
      </c>
      <c r="AG31">
        <v>16</v>
      </c>
      <c r="AH31">
        <v>92</v>
      </c>
      <c r="AI31">
        <v>94</v>
      </c>
      <c r="AJ31">
        <v>1</v>
      </c>
      <c r="AK31">
        <v>10</v>
      </c>
      <c r="AL31" t="s">
        <v>90</v>
      </c>
      <c r="AM31" t="s">
        <v>91</v>
      </c>
      <c r="AN31" t="s">
        <v>92</v>
      </c>
      <c r="AO31" t="s">
        <v>93</v>
      </c>
      <c r="AP31" t="s">
        <v>94</v>
      </c>
      <c r="AR31" t="s">
        <v>95</v>
      </c>
      <c r="AS31" t="s">
        <v>96</v>
      </c>
      <c r="AT31" t="s">
        <v>167</v>
      </c>
      <c r="AU31">
        <v>2008</v>
      </c>
      <c r="AV31">
        <v>31</v>
      </c>
      <c r="AW31">
        <v>10</v>
      </c>
      <c r="BB31">
        <v>1377</v>
      </c>
      <c r="BC31">
        <v>1381</v>
      </c>
      <c r="BE31" t="s">
        <v>514</v>
      </c>
      <c r="BF31">
        <f>HYPERLINK("http://dx.doi.org/10.1016/j.advwatres.2008.07.004","http://dx.doi.org/10.1016/j.advwatres.2008.07.004")</f>
        <v>0</v>
      </c>
      <c r="BI31">
        <v>5</v>
      </c>
      <c r="BJ31" t="s">
        <v>100</v>
      </c>
      <c r="BK31" t="s">
        <v>101</v>
      </c>
      <c r="BL31" t="s">
        <v>100</v>
      </c>
      <c r="BM31" t="s">
        <v>169</v>
      </c>
      <c r="BR31" t="s">
        <v>104</v>
      </c>
      <c r="BS31" t="s">
        <v>515</v>
      </c>
      <c r="BT31">
        <f>HYPERLINK("https%3A%2F%2Fwww.webofscience.com%2Fwos%2Fwoscc%2Ffull-record%2FWOS:000260290800010","View Full Record in Web of Science")</f>
        <v>0</v>
      </c>
    </row>
    <row r="32" spans="1:72" ht="12.75">
      <c r="A32" t="s">
        <v>72</v>
      </c>
      <c r="B32" t="s">
        <v>516</v>
      </c>
      <c r="F32" t="s">
        <v>517</v>
      </c>
      <c r="I32" t="s">
        <v>518</v>
      </c>
      <c r="J32" t="s">
        <v>77</v>
      </c>
      <c r="M32" t="s">
        <v>78</v>
      </c>
      <c r="N32" t="s">
        <v>79</v>
      </c>
      <c r="T32" t="s">
        <v>519</v>
      </c>
      <c r="U32" t="s">
        <v>520</v>
      </c>
      <c r="V32" t="s">
        <v>521</v>
      </c>
      <c r="W32" t="s">
        <v>522</v>
      </c>
      <c r="Y32" t="s">
        <v>523</v>
      </c>
      <c r="Z32" t="s">
        <v>524</v>
      </c>
      <c r="AB32" t="s">
        <v>525</v>
      </c>
      <c r="AG32">
        <v>29</v>
      </c>
      <c r="AH32">
        <v>58</v>
      </c>
      <c r="AI32">
        <v>59</v>
      </c>
      <c r="AJ32">
        <v>0</v>
      </c>
      <c r="AK32">
        <v>21</v>
      </c>
      <c r="AL32" t="s">
        <v>90</v>
      </c>
      <c r="AM32" t="s">
        <v>91</v>
      </c>
      <c r="AN32" t="s">
        <v>92</v>
      </c>
      <c r="AO32" t="s">
        <v>93</v>
      </c>
      <c r="AP32" t="s">
        <v>94</v>
      </c>
      <c r="AR32" t="s">
        <v>95</v>
      </c>
      <c r="AS32" t="s">
        <v>96</v>
      </c>
      <c r="AT32" t="s">
        <v>250</v>
      </c>
      <c r="AU32">
        <v>2008</v>
      </c>
      <c r="AV32">
        <v>31</v>
      </c>
      <c r="AW32">
        <v>2</v>
      </c>
      <c r="BB32">
        <v>203</v>
      </c>
      <c r="BC32">
        <v>218</v>
      </c>
      <c r="BE32" t="s">
        <v>526</v>
      </c>
      <c r="BF32">
        <f>HYPERLINK("http://dx.doi.org/10.1016/j.advwatres.2007.08.002","http://dx.doi.org/10.1016/j.advwatres.2007.08.002")</f>
        <v>0</v>
      </c>
      <c r="BI32">
        <v>16</v>
      </c>
      <c r="BJ32" t="s">
        <v>100</v>
      </c>
      <c r="BK32" t="s">
        <v>101</v>
      </c>
      <c r="BL32" t="s">
        <v>100</v>
      </c>
      <c r="BM32" t="s">
        <v>252</v>
      </c>
      <c r="BR32" t="s">
        <v>104</v>
      </c>
      <c r="BS32" t="s">
        <v>527</v>
      </c>
      <c r="BT32">
        <f>HYPERLINK("https%3A%2F%2Fwww.webofscience.com%2Fwos%2Fwoscc%2Ffull-record%2FWOS:000253137000001","View Full Record in Web of Science")</f>
        <v>0</v>
      </c>
    </row>
    <row r="33" spans="1:72" ht="12.75">
      <c r="A33" t="s">
        <v>72</v>
      </c>
      <c r="B33" t="s">
        <v>528</v>
      </c>
      <c r="F33" t="s">
        <v>529</v>
      </c>
      <c r="I33" t="s">
        <v>530</v>
      </c>
      <c r="J33" t="s">
        <v>77</v>
      </c>
      <c r="M33" t="s">
        <v>78</v>
      </c>
      <c r="N33" t="s">
        <v>79</v>
      </c>
      <c r="T33" t="s">
        <v>531</v>
      </c>
      <c r="U33" t="s">
        <v>532</v>
      </c>
      <c r="V33" t="s">
        <v>533</v>
      </c>
      <c r="W33" t="s">
        <v>534</v>
      </c>
      <c r="Y33" t="s">
        <v>535</v>
      </c>
      <c r="Z33" t="s">
        <v>536</v>
      </c>
      <c r="AA33" t="s">
        <v>537</v>
      </c>
      <c r="AB33" t="s">
        <v>538</v>
      </c>
      <c r="AG33">
        <v>62</v>
      </c>
      <c r="AH33">
        <v>31</v>
      </c>
      <c r="AI33">
        <v>31</v>
      </c>
      <c r="AJ33">
        <v>2</v>
      </c>
      <c r="AK33">
        <v>35</v>
      </c>
      <c r="AL33" t="s">
        <v>90</v>
      </c>
      <c r="AM33" t="s">
        <v>91</v>
      </c>
      <c r="AN33" t="s">
        <v>92</v>
      </c>
      <c r="AO33" t="s">
        <v>93</v>
      </c>
      <c r="AP33" t="s">
        <v>94</v>
      </c>
      <c r="AR33" t="s">
        <v>95</v>
      </c>
      <c r="AS33" t="s">
        <v>96</v>
      </c>
      <c r="AT33" t="s">
        <v>250</v>
      </c>
      <c r="AU33">
        <v>2008</v>
      </c>
      <c r="AV33">
        <v>31</v>
      </c>
      <c r="AW33">
        <v>2</v>
      </c>
      <c r="BB33">
        <v>324</v>
      </c>
      <c r="BC33">
        <v>338</v>
      </c>
      <c r="BE33" t="s">
        <v>539</v>
      </c>
      <c r="BF33">
        <f>HYPERLINK("http://dx.doi.org/10.1016/j.advwatres.2007.08.011","http://dx.doi.org/10.1016/j.advwatres.2007.08.011")</f>
        <v>0</v>
      </c>
      <c r="BI33">
        <v>15</v>
      </c>
      <c r="BJ33" t="s">
        <v>100</v>
      </c>
      <c r="BK33" t="s">
        <v>101</v>
      </c>
      <c r="BL33" t="s">
        <v>100</v>
      </c>
      <c r="BM33" t="s">
        <v>252</v>
      </c>
      <c r="BR33" t="s">
        <v>104</v>
      </c>
      <c r="BS33" t="s">
        <v>540</v>
      </c>
      <c r="BT33">
        <f>HYPERLINK("https%3A%2F%2Fwww.webofscience.com%2Fwos%2Fwoscc%2Ffull-record%2FWOS:000253137000009","View Full Record in Web of Science")</f>
        <v>0</v>
      </c>
    </row>
    <row r="34" spans="1:72" ht="12.75">
      <c r="A34" t="s">
        <v>72</v>
      </c>
      <c r="B34" t="s">
        <v>541</v>
      </c>
      <c r="F34" t="s">
        <v>542</v>
      </c>
      <c r="I34" t="s">
        <v>543</v>
      </c>
      <c r="J34" t="s">
        <v>77</v>
      </c>
      <c r="M34" t="s">
        <v>78</v>
      </c>
      <c r="N34" t="s">
        <v>79</v>
      </c>
      <c r="T34" t="s">
        <v>544</v>
      </c>
      <c r="U34" t="s">
        <v>545</v>
      </c>
      <c r="V34" t="s">
        <v>546</v>
      </c>
      <c r="W34" t="s">
        <v>547</v>
      </c>
      <c r="Y34" t="s">
        <v>548</v>
      </c>
      <c r="Z34" t="s">
        <v>549</v>
      </c>
      <c r="AA34" t="s">
        <v>550</v>
      </c>
      <c r="AB34" t="s">
        <v>551</v>
      </c>
      <c r="AG34">
        <v>61</v>
      </c>
      <c r="AH34">
        <v>71</v>
      </c>
      <c r="AI34">
        <v>76</v>
      </c>
      <c r="AJ34">
        <v>1</v>
      </c>
      <c r="AK34">
        <v>36</v>
      </c>
      <c r="AL34" t="s">
        <v>90</v>
      </c>
      <c r="AM34" t="s">
        <v>91</v>
      </c>
      <c r="AN34" t="s">
        <v>92</v>
      </c>
      <c r="AO34" t="s">
        <v>93</v>
      </c>
      <c r="AP34" t="s">
        <v>94</v>
      </c>
      <c r="AR34" t="s">
        <v>95</v>
      </c>
      <c r="AS34" t="s">
        <v>96</v>
      </c>
      <c r="AT34" t="s">
        <v>263</v>
      </c>
      <c r="AU34">
        <v>2008</v>
      </c>
      <c r="AV34">
        <v>31</v>
      </c>
      <c r="AW34">
        <v>1</v>
      </c>
      <c r="BB34">
        <v>160</v>
      </c>
      <c r="BC34">
        <v>172</v>
      </c>
      <c r="BE34" t="s">
        <v>552</v>
      </c>
      <c r="BF34">
        <f>HYPERLINK("http://dx.doi.org/10.1016/j.advwatres.2007.07.003","http://dx.doi.org/10.1016/j.advwatres.2007.07.003")</f>
        <v>0</v>
      </c>
      <c r="BI34">
        <v>13</v>
      </c>
      <c r="BJ34" t="s">
        <v>100</v>
      </c>
      <c r="BK34" t="s">
        <v>101</v>
      </c>
      <c r="BL34" t="s">
        <v>100</v>
      </c>
      <c r="BM34" t="s">
        <v>265</v>
      </c>
      <c r="BO34" t="s">
        <v>137</v>
      </c>
      <c r="BR34" t="s">
        <v>104</v>
      </c>
      <c r="BS34" t="s">
        <v>553</v>
      </c>
      <c r="BT34">
        <f>HYPERLINK("https%3A%2F%2Fwww.webofscience.com%2Fwos%2Fwoscc%2Ffull-record%2FWOS:000253019900013","View Full Record in Web of Science")</f>
        <v>0</v>
      </c>
    </row>
    <row r="35" spans="1:72" ht="12.75">
      <c r="A35" t="s">
        <v>72</v>
      </c>
      <c r="B35" t="s">
        <v>554</v>
      </c>
      <c r="F35" t="s">
        <v>555</v>
      </c>
      <c r="I35" t="s">
        <v>556</v>
      </c>
      <c r="J35" t="s">
        <v>77</v>
      </c>
      <c r="M35" t="s">
        <v>78</v>
      </c>
      <c r="N35" t="s">
        <v>79</v>
      </c>
      <c r="T35" t="s">
        <v>557</v>
      </c>
      <c r="U35" t="s">
        <v>558</v>
      </c>
      <c r="V35" t="s">
        <v>559</v>
      </c>
      <c r="W35" t="s">
        <v>560</v>
      </c>
      <c r="Y35" t="s">
        <v>561</v>
      </c>
      <c r="Z35" t="s">
        <v>562</v>
      </c>
      <c r="AA35" t="s">
        <v>563</v>
      </c>
      <c r="AB35" t="s">
        <v>564</v>
      </c>
      <c r="AC35" t="s">
        <v>209</v>
      </c>
      <c r="AD35" t="s">
        <v>210</v>
      </c>
      <c r="AG35">
        <v>62</v>
      </c>
      <c r="AH35">
        <v>172</v>
      </c>
      <c r="AI35">
        <v>174</v>
      </c>
      <c r="AJ35">
        <v>2</v>
      </c>
      <c r="AK35">
        <v>89</v>
      </c>
      <c r="AL35" t="s">
        <v>90</v>
      </c>
      <c r="AM35" t="s">
        <v>91</v>
      </c>
      <c r="AN35" t="s">
        <v>92</v>
      </c>
      <c r="AO35" t="s">
        <v>93</v>
      </c>
      <c r="AP35" t="s">
        <v>94</v>
      </c>
      <c r="AR35" t="s">
        <v>95</v>
      </c>
      <c r="AS35" t="s">
        <v>96</v>
      </c>
      <c r="AT35" t="s">
        <v>263</v>
      </c>
      <c r="AU35">
        <v>2008</v>
      </c>
      <c r="AV35">
        <v>31</v>
      </c>
      <c r="AW35">
        <v>1</v>
      </c>
      <c r="BB35">
        <v>1</v>
      </c>
      <c r="BC35">
        <v>14</v>
      </c>
      <c r="BE35" t="s">
        <v>565</v>
      </c>
      <c r="BF35">
        <f>HYPERLINK("http://dx.doi.org/10.1016/j.advwatres.2007.04.009","http://dx.doi.org/10.1016/j.advwatres.2007.04.009")</f>
        <v>0</v>
      </c>
      <c r="BI35">
        <v>14</v>
      </c>
      <c r="BJ35" t="s">
        <v>100</v>
      </c>
      <c r="BK35" t="s">
        <v>566</v>
      </c>
      <c r="BL35" t="s">
        <v>100</v>
      </c>
      <c r="BM35" t="s">
        <v>265</v>
      </c>
      <c r="BR35" t="s">
        <v>104</v>
      </c>
      <c r="BS35" t="s">
        <v>567</v>
      </c>
      <c r="BT35">
        <f>HYPERLINK("https%3A%2F%2Fwww.webofscience.com%2Fwos%2Fwoscc%2Ffull-record%2FWOS:000253019900001","View Full Record in Web of Science")</f>
        <v>0</v>
      </c>
    </row>
    <row r="36" spans="1:72" ht="12.75">
      <c r="A36" t="s">
        <v>72</v>
      </c>
      <c r="B36" t="s">
        <v>568</v>
      </c>
      <c r="F36" t="s">
        <v>569</v>
      </c>
      <c r="I36" t="s">
        <v>570</v>
      </c>
      <c r="J36" t="s">
        <v>77</v>
      </c>
      <c r="M36" t="s">
        <v>78</v>
      </c>
      <c r="N36" t="s">
        <v>79</v>
      </c>
      <c r="T36" t="s">
        <v>571</v>
      </c>
      <c r="U36" t="s">
        <v>572</v>
      </c>
      <c r="V36" t="s">
        <v>573</v>
      </c>
      <c r="W36" t="s">
        <v>574</v>
      </c>
      <c r="Y36" t="s">
        <v>575</v>
      </c>
      <c r="Z36" t="s">
        <v>576</v>
      </c>
      <c r="AA36" t="s">
        <v>577</v>
      </c>
      <c r="AB36" t="s">
        <v>578</v>
      </c>
      <c r="AC36" t="s">
        <v>579</v>
      </c>
      <c r="AD36" t="s">
        <v>579</v>
      </c>
      <c r="AE36" t="s">
        <v>580</v>
      </c>
      <c r="AG36">
        <v>26</v>
      </c>
      <c r="AH36">
        <v>102</v>
      </c>
      <c r="AI36">
        <v>106</v>
      </c>
      <c r="AJ36">
        <v>4</v>
      </c>
      <c r="AK36">
        <v>62</v>
      </c>
      <c r="AL36" t="s">
        <v>90</v>
      </c>
      <c r="AM36" t="s">
        <v>91</v>
      </c>
      <c r="AN36" t="s">
        <v>92</v>
      </c>
      <c r="AO36" t="s">
        <v>93</v>
      </c>
      <c r="AP36" t="s">
        <v>94</v>
      </c>
      <c r="AR36" t="s">
        <v>95</v>
      </c>
      <c r="AS36" t="s">
        <v>96</v>
      </c>
      <c r="AT36" t="s">
        <v>167</v>
      </c>
      <c r="AU36">
        <v>2008</v>
      </c>
      <c r="AV36">
        <v>31</v>
      </c>
      <c r="AW36">
        <v>10</v>
      </c>
      <c r="BB36">
        <v>1382</v>
      </c>
      <c r="BC36">
        <v>1386</v>
      </c>
      <c r="BE36" t="s">
        <v>581</v>
      </c>
      <c r="BF36">
        <f>HYPERLINK("http://dx.doi.org/10.1016/j.advwatres.2008.07.006","http://dx.doi.org/10.1016/j.advwatres.2008.07.006")</f>
        <v>0</v>
      </c>
      <c r="BI36">
        <v>5</v>
      </c>
      <c r="BJ36" t="s">
        <v>100</v>
      </c>
      <c r="BK36" t="s">
        <v>101</v>
      </c>
      <c r="BL36" t="s">
        <v>100</v>
      </c>
      <c r="BM36" t="s">
        <v>169</v>
      </c>
      <c r="BR36" t="s">
        <v>104</v>
      </c>
      <c r="BS36" t="s">
        <v>582</v>
      </c>
      <c r="BT36">
        <f>HYPERLINK("https%3A%2F%2Fwww.webofscience.com%2Fwos%2Fwoscc%2Ffull-record%2FWOS:000260290800011","View Full Record in Web of Science")</f>
        <v>0</v>
      </c>
    </row>
    <row r="37" spans="1:72" ht="12.75">
      <c r="A37" t="s">
        <v>72</v>
      </c>
      <c r="B37" t="s">
        <v>583</v>
      </c>
      <c r="F37" t="s">
        <v>584</v>
      </c>
      <c r="I37" t="s">
        <v>585</v>
      </c>
      <c r="J37" t="s">
        <v>77</v>
      </c>
      <c r="M37" t="s">
        <v>78</v>
      </c>
      <c r="N37" t="s">
        <v>586</v>
      </c>
      <c r="W37" t="s">
        <v>587</v>
      </c>
      <c r="Y37" t="s">
        <v>588</v>
      </c>
      <c r="Z37" t="s">
        <v>589</v>
      </c>
      <c r="AA37" t="s">
        <v>590</v>
      </c>
      <c r="AB37" t="s">
        <v>591</v>
      </c>
      <c r="AG37">
        <v>2</v>
      </c>
      <c r="AH37">
        <v>3</v>
      </c>
      <c r="AI37">
        <v>3</v>
      </c>
      <c r="AJ37">
        <v>0</v>
      </c>
      <c r="AK37">
        <v>3</v>
      </c>
      <c r="AL37" t="s">
        <v>90</v>
      </c>
      <c r="AM37" t="s">
        <v>91</v>
      </c>
      <c r="AN37" t="s">
        <v>92</v>
      </c>
      <c r="AO37" t="s">
        <v>93</v>
      </c>
      <c r="AR37" t="s">
        <v>95</v>
      </c>
      <c r="AS37" t="s">
        <v>96</v>
      </c>
      <c r="AT37" t="s">
        <v>429</v>
      </c>
      <c r="AU37">
        <v>2008</v>
      </c>
      <c r="AV37">
        <v>31</v>
      </c>
      <c r="AW37">
        <v>9</v>
      </c>
      <c r="BB37">
        <v>1127</v>
      </c>
      <c r="BC37">
        <v>1128</v>
      </c>
      <c r="BE37" t="s">
        <v>592</v>
      </c>
      <c r="BF37">
        <f>HYPERLINK("http://dx.doi.org/10.1016/j.advwatres.2008.08.001","http://dx.doi.org/10.1016/j.advwatres.2008.08.001")</f>
        <v>0</v>
      </c>
      <c r="BI37">
        <v>2</v>
      </c>
      <c r="BJ37" t="s">
        <v>100</v>
      </c>
      <c r="BK37" t="s">
        <v>101</v>
      </c>
      <c r="BL37" t="s">
        <v>100</v>
      </c>
      <c r="BM37" t="s">
        <v>433</v>
      </c>
      <c r="BR37" t="s">
        <v>104</v>
      </c>
      <c r="BS37" t="s">
        <v>593</v>
      </c>
      <c r="BT37">
        <f>HYPERLINK("https%3A%2F%2Fwww.webofscience.com%2Fwos%2Fwoscc%2Ffull-record%2FWOS:000259690200001","View Full Record in Web of Science")</f>
        <v>0</v>
      </c>
    </row>
    <row r="38" spans="1:72" ht="12.75">
      <c r="A38" t="s">
        <v>72</v>
      </c>
      <c r="B38" t="s">
        <v>594</v>
      </c>
      <c r="F38" t="s">
        <v>595</v>
      </c>
      <c r="I38" t="s">
        <v>596</v>
      </c>
      <c r="J38" t="s">
        <v>77</v>
      </c>
      <c r="M38" t="s">
        <v>78</v>
      </c>
      <c r="N38" t="s">
        <v>79</v>
      </c>
      <c r="T38" t="s">
        <v>597</v>
      </c>
      <c r="U38" t="s">
        <v>598</v>
      </c>
      <c r="V38" t="s">
        <v>599</v>
      </c>
      <c r="W38" t="s">
        <v>600</v>
      </c>
      <c r="Y38" t="s">
        <v>601</v>
      </c>
      <c r="Z38" t="s">
        <v>602</v>
      </c>
      <c r="AA38" t="s">
        <v>603</v>
      </c>
      <c r="AB38" t="s">
        <v>604</v>
      </c>
      <c r="AG38">
        <v>72</v>
      </c>
      <c r="AH38">
        <v>77</v>
      </c>
      <c r="AI38">
        <v>77</v>
      </c>
      <c r="AJ38">
        <v>0</v>
      </c>
      <c r="AK38">
        <v>7</v>
      </c>
      <c r="AL38" t="s">
        <v>90</v>
      </c>
      <c r="AM38" t="s">
        <v>91</v>
      </c>
      <c r="AN38" t="s">
        <v>92</v>
      </c>
      <c r="AO38" t="s">
        <v>93</v>
      </c>
      <c r="AP38" t="s">
        <v>94</v>
      </c>
      <c r="AR38" t="s">
        <v>95</v>
      </c>
      <c r="AS38" t="s">
        <v>96</v>
      </c>
      <c r="AT38" t="s">
        <v>400</v>
      </c>
      <c r="AU38">
        <v>2008</v>
      </c>
      <c r="AV38">
        <v>31</v>
      </c>
      <c r="AW38">
        <v>5</v>
      </c>
      <c r="BB38">
        <v>743</v>
      </c>
      <c r="BC38">
        <v>757</v>
      </c>
      <c r="BE38" t="s">
        <v>605</v>
      </c>
      <c r="BF38">
        <f>HYPERLINK("http://dx.doi.org/10.1016/j.advwatres.2008.01.010","http://dx.doi.org/10.1016/j.advwatres.2008.01.010")</f>
        <v>0</v>
      </c>
      <c r="BI38">
        <v>15</v>
      </c>
      <c r="BJ38" t="s">
        <v>100</v>
      </c>
      <c r="BK38" t="s">
        <v>101</v>
      </c>
      <c r="BL38" t="s">
        <v>100</v>
      </c>
      <c r="BM38" t="s">
        <v>402</v>
      </c>
      <c r="BR38" t="s">
        <v>104</v>
      </c>
      <c r="BS38" t="s">
        <v>606</v>
      </c>
      <c r="BT38">
        <f>HYPERLINK("https%3A%2F%2Fwww.webofscience.com%2Fwos%2Fwoscc%2Ffull-record%2FWOS:000255995600002","View Full Record in Web of Science")</f>
        <v>0</v>
      </c>
    </row>
    <row r="39" spans="1:72" ht="12.75">
      <c r="A39" t="s">
        <v>72</v>
      </c>
      <c r="B39" t="s">
        <v>607</v>
      </c>
      <c r="F39" t="s">
        <v>608</v>
      </c>
      <c r="I39" t="s">
        <v>609</v>
      </c>
      <c r="J39" t="s">
        <v>77</v>
      </c>
      <c r="M39" t="s">
        <v>78</v>
      </c>
      <c r="N39" t="s">
        <v>79</v>
      </c>
      <c r="T39" t="s">
        <v>610</v>
      </c>
      <c r="U39" t="s">
        <v>611</v>
      </c>
      <c r="V39" t="s">
        <v>612</v>
      </c>
      <c r="W39" t="s">
        <v>613</v>
      </c>
      <c r="Y39" t="s">
        <v>614</v>
      </c>
      <c r="Z39" t="s">
        <v>615</v>
      </c>
      <c r="AA39" t="s">
        <v>616</v>
      </c>
      <c r="AB39" t="s">
        <v>617</v>
      </c>
      <c r="AG39">
        <v>73</v>
      </c>
      <c r="AH39">
        <v>76</v>
      </c>
      <c r="AI39">
        <v>78</v>
      </c>
      <c r="AJ39">
        <v>1</v>
      </c>
      <c r="AK39">
        <v>22</v>
      </c>
      <c r="AL39" t="s">
        <v>90</v>
      </c>
      <c r="AM39" t="s">
        <v>91</v>
      </c>
      <c r="AN39" t="s">
        <v>92</v>
      </c>
      <c r="AO39" t="s">
        <v>93</v>
      </c>
      <c r="AP39" t="s">
        <v>94</v>
      </c>
      <c r="AR39" t="s">
        <v>95</v>
      </c>
      <c r="AS39" t="s">
        <v>96</v>
      </c>
      <c r="AT39" t="s">
        <v>400</v>
      </c>
      <c r="AU39">
        <v>2008</v>
      </c>
      <c r="AV39">
        <v>31</v>
      </c>
      <c r="AW39">
        <v>5</v>
      </c>
      <c r="BB39">
        <v>828</v>
      </c>
      <c r="BC39">
        <v>845</v>
      </c>
      <c r="BE39" t="s">
        <v>618</v>
      </c>
      <c r="BF39">
        <f>HYPERLINK("http://dx.doi.org/10.1016/j.advwatres.2008.01.017","http://dx.doi.org/10.1016/j.advwatres.2008.01.017")</f>
        <v>0</v>
      </c>
      <c r="BI39">
        <v>18</v>
      </c>
      <c r="BJ39" t="s">
        <v>100</v>
      </c>
      <c r="BK39" t="s">
        <v>101</v>
      </c>
      <c r="BL39" t="s">
        <v>100</v>
      </c>
      <c r="BM39" t="s">
        <v>402</v>
      </c>
      <c r="BR39" t="s">
        <v>104</v>
      </c>
      <c r="BS39" t="s">
        <v>619</v>
      </c>
      <c r="BT39">
        <f>HYPERLINK("https%3A%2F%2Fwww.webofscience.com%2Fwos%2Fwoscc%2Ffull-record%2FWOS:000255995600008","View Full Record in Web of Science")</f>
        <v>0</v>
      </c>
    </row>
    <row r="40" spans="1:72" ht="12.75">
      <c r="A40" t="s">
        <v>72</v>
      </c>
      <c r="B40" t="s">
        <v>620</v>
      </c>
      <c r="F40" t="s">
        <v>621</v>
      </c>
      <c r="I40" t="s">
        <v>622</v>
      </c>
      <c r="J40" t="s">
        <v>77</v>
      </c>
      <c r="M40" t="s">
        <v>78</v>
      </c>
      <c r="N40" t="s">
        <v>79</v>
      </c>
      <c r="T40" t="s">
        <v>623</v>
      </c>
      <c r="U40" t="s">
        <v>624</v>
      </c>
      <c r="V40" t="s">
        <v>625</v>
      </c>
      <c r="W40" t="s">
        <v>626</v>
      </c>
      <c r="Y40" t="s">
        <v>627</v>
      </c>
      <c r="Z40" t="s">
        <v>628</v>
      </c>
      <c r="AB40" t="s">
        <v>629</v>
      </c>
      <c r="AG40">
        <v>56</v>
      </c>
      <c r="AH40">
        <v>37</v>
      </c>
      <c r="AI40">
        <v>37</v>
      </c>
      <c r="AJ40">
        <v>1</v>
      </c>
      <c r="AK40">
        <v>10</v>
      </c>
      <c r="AL40" t="s">
        <v>90</v>
      </c>
      <c r="AM40" t="s">
        <v>91</v>
      </c>
      <c r="AN40" t="s">
        <v>92</v>
      </c>
      <c r="AO40" t="s">
        <v>93</v>
      </c>
      <c r="AP40" t="s">
        <v>94</v>
      </c>
      <c r="AR40" t="s">
        <v>95</v>
      </c>
      <c r="AS40" t="s">
        <v>96</v>
      </c>
      <c r="AT40" t="s">
        <v>263</v>
      </c>
      <c r="AU40">
        <v>2008</v>
      </c>
      <c r="AV40">
        <v>31</v>
      </c>
      <c r="AW40">
        <v>1</v>
      </c>
      <c r="BB40">
        <v>15</v>
      </c>
      <c r="BC40">
        <v>27</v>
      </c>
      <c r="BE40" t="s">
        <v>630</v>
      </c>
      <c r="BF40">
        <f>HYPERLINK("http://dx.doi.org/10.1016/j.advwatres.2007.06.001","http://dx.doi.org/10.1016/j.advwatres.2007.06.001")</f>
        <v>0</v>
      </c>
      <c r="BI40">
        <v>13</v>
      </c>
      <c r="BJ40" t="s">
        <v>100</v>
      </c>
      <c r="BK40" t="s">
        <v>101</v>
      </c>
      <c r="BL40" t="s">
        <v>100</v>
      </c>
      <c r="BM40" t="s">
        <v>265</v>
      </c>
      <c r="BR40" t="s">
        <v>104</v>
      </c>
      <c r="BS40" t="s">
        <v>631</v>
      </c>
      <c r="BT40">
        <f>HYPERLINK("https%3A%2F%2Fwww.webofscience.com%2Fwos%2Fwoscc%2Ffull-record%2FWOS:000253019900002","View Full Record in Web of Science")</f>
        <v>0</v>
      </c>
    </row>
    <row r="41" spans="1:72" ht="12.75">
      <c r="A41" t="s">
        <v>72</v>
      </c>
      <c r="B41" t="s">
        <v>632</v>
      </c>
      <c r="F41" t="s">
        <v>633</v>
      </c>
      <c r="I41" t="s">
        <v>634</v>
      </c>
      <c r="J41" t="s">
        <v>77</v>
      </c>
      <c r="M41" t="s">
        <v>78</v>
      </c>
      <c r="N41" t="s">
        <v>79</v>
      </c>
      <c r="T41" t="s">
        <v>635</v>
      </c>
      <c r="U41" t="s">
        <v>636</v>
      </c>
      <c r="V41" t="s">
        <v>637</v>
      </c>
      <c r="W41" t="s">
        <v>638</v>
      </c>
      <c r="Y41" t="s">
        <v>639</v>
      </c>
      <c r="Z41" t="s">
        <v>640</v>
      </c>
      <c r="AA41" t="s">
        <v>641</v>
      </c>
      <c r="AB41" t="s">
        <v>642</v>
      </c>
      <c r="AG41">
        <v>42</v>
      </c>
      <c r="AH41">
        <v>59</v>
      </c>
      <c r="AI41">
        <v>60</v>
      </c>
      <c r="AJ41">
        <v>0</v>
      </c>
      <c r="AK41">
        <v>21</v>
      </c>
      <c r="AL41" t="s">
        <v>90</v>
      </c>
      <c r="AM41" t="s">
        <v>91</v>
      </c>
      <c r="AN41" t="s">
        <v>92</v>
      </c>
      <c r="AO41" t="s">
        <v>93</v>
      </c>
      <c r="AP41" t="s">
        <v>94</v>
      </c>
      <c r="AR41" t="s">
        <v>95</v>
      </c>
      <c r="AS41" t="s">
        <v>96</v>
      </c>
      <c r="AT41" t="s">
        <v>263</v>
      </c>
      <c r="AU41">
        <v>2008</v>
      </c>
      <c r="AV41">
        <v>31</v>
      </c>
      <c r="AW41">
        <v>1</v>
      </c>
      <c r="BB41">
        <v>147</v>
      </c>
      <c r="BC41">
        <v>159</v>
      </c>
      <c r="BE41" t="s">
        <v>643</v>
      </c>
      <c r="BF41">
        <f>HYPERLINK("http://dx.doi.org/10.1016/j.advwatres.2007.07.002","http://dx.doi.org/10.1016/j.advwatres.2007.07.002")</f>
        <v>0</v>
      </c>
      <c r="BI41">
        <v>13</v>
      </c>
      <c r="BJ41" t="s">
        <v>100</v>
      </c>
      <c r="BK41" t="s">
        <v>101</v>
      </c>
      <c r="BL41" t="s">
        <v>100</v>
      </c>
      <c r="BM41" t="s">
        <v>265</v>
      </c>
      <c r="BO41" t="s">
        <v>644</v>
      </c>
      <c r="BR41" t="s">
        <v>104</v>
      </c>
      <c r="BS41" t="s">
        <v>645</v>
      </c>
      <c r="BT41">
        <f>HYPERLINK("https%3A%2F%2Fwww.webofscience.com%2Fwos%2Fwoscc%2Ffull-record%2FWOS:000253019900012","View Full Record in Web of Science")</f>
        <v>0</v>
      </c>
    </row>
    <row r="42" spans="1:72" ht="12.75">
      <c r="A42" t="s">
        <v>72</v>
      </c>
      <c r="B42" t="s">
        <v>646</v>
      </c>
      <c r="F42" t="s">
        <v>647</v>
      </c>
      <c r="I42" t="s">
        <v>648</v>
      </c>
      <c r="J42" t="s">
        <v>77</v>
      </c>
      <c r="M42" t="s">
        <v>78</v>
      </c>
      <c r="N42" t="s">
        <v>79</v>
      </c>
      <c r="U42" t="s">
        <v>649</v>
      </c>
      <c r="V42" t="s">
        <v>650</v>
      </c>
      <c r="W42" t="s">
        <v>651</v>
      </c>
      <c r="Y42" t="s">
        <v>652</v>
      </c>
      <c r="Z42" t="s">
        <v>653</v>
      </c>
      <c r="AA42" t="s">
        <v>654</v>
      </c>
      <c r="AB42" t="s">
        <v>655</v>
      </c>
      <c r="AG42">
        <v>27</v>
      </c>
      <c r="AH42">
        <v>20</v>
      </c>
      <c r="AI42">
        <v>20</v>
      </c>
      <c r="AJ42">
        <v>3</v>
      </c>
      <c r="AK42">
        <v>16</v>
      </c>
      <c r="AL42" t="s">
        <v>90</v>
      </c>
      <c r="AM42" t="s">
        <v>91</v>
      </c>
      <c r="AN42" t="s">
        <v>92</v>
      </c>
      <c r="AO42" t="s">
        <v>93</v>
      </c>
      <c r="AR42" t="s">
        <v>95</v>
      </c>
      <c r="AS42" t="s">
        <v>96</v>
      </c>
      <c r="AT42" t="s">
        <v>263</v>
      </c>
      <c r="AU42">
        <v>2008</v>
      </c>
      <c r="AV42">
        <v>31</v>
      </c>
      <c r="AW42">
        <v>1</v>
      </c>
      <c r="BB42">
        <v>118</v>
      </c>
      <c r="BC42">
        <v>131</v>
      </c>
      <c r="BE42" t="s">
        <v>656</v>
      </c>
      <c r="BF42">
        <f>HYPERLINK("http://dx.doi.org/10.1016/j.advwatres.2007.07.001","http://dx.doi.org/10.1016/j.advwatres.2007.07.001")</f>
        <v>0</v>
      </c>
      <c r="BI42">
        <v>14</v>
      </c>
      <c r="BJ42" t="s">
        <v>100</v>
      </c>
      <c r="BK42" t="s">
        <v>101</v>
      </c>
      <c r="BL42" t="s">
        <v>100</v>
      </c>
      <c r="BM42" t="s">
        <v>265</v>
      </c>
      <c r="BR42" t="s">
        <v>104</v>
      </c>
      <c r="BS42" t="s">
        <v>657</v>
      </c>
      <c r="BT42">
        <f>HYPERLINK("https%3A%2F%2Fwww.webofscience.com%2Fwos%2Fwoscc%2Ffull-record%2FWOS:000253019900010","View Full Record in Web of Science")</f>
        <v>0</v>
      </c>
    </row>
    <row r="43" spans="1:72" ht="12.75">
      <c r="A43" t="s">
        <v>72</v>
      </c>
      <c r="B43" t="s">
        <v>658</v>
      </c>
      <c r="F43" t="s">
        <v>659</v>
      </c>
      <c r="I43" t="s">
        <v>660</v>
      </c>
      <c r="J43" t="s">
        <v>77</v>
      </c>
      <c r="M43" t="s">
        <v>78</v>
      </c>
      <c r="N43" t="s">
        <v>79</v>
      </c>
      <c r="T43" t="s">
        <v>661</v>
      </c>
      <c r="U43" t="s">
        <v>662</v>
      </c>
      <c r="V43" t="s">
        <v>663</v>
      </c>
      <c r="W43" t="s">
        <v>664</v>
      </c>
      <c r="Y43" t="s">
        <v>665</v>
      </c>
      <c r="Z43" t="s">
        <v>666</v>
      </c>
      <c r="AA43" t="s">
        <v>667</v>
      </c>
      <c r="AB43" t="s">
        <v>668</v>
      </c>
      <c r="AG43">
        <v>39</v>
      </c>
      <c r="AH43">
        <v>52</v>
      </c>
      <c r="AI43">
        <v>56</v>
      </c>
      <c r="AJ43">
        <v>0</v>
      </c>
      <c r="AK43">
        <v>25</v>
      </c>
      <c r="AL43" t="s">
        <v>90</v>
      </c>
      <c r="AM43" t="s">
        <v>91</v>
      </c>
      <c r="AN43" t="s">
        <v>92</v>
      </c>
      <c r="AO43" t="s">
        <v>93</v>
      </c>
      <c r="AR43" t="s">
        <v>95</v>
      </c>
      <c r="AS43" t="s">
        <v>96</v>
      </c>
      <c r="AT43" t="s">
        <v>263</v>
      </c>
      <c r="AU43">
        <v>2008</v>
      </c>
      <c r="AV43">
        <v>31</v>
      </c>
      <c r="AW43">
        <v>1</v>
      </c>
      <c r="BB43">
        <v>44</v>
      </c>
      <c r="BC43">
        <v>55</v>
      </c>
      <c r="BE43" t="s">
        <v>669</v>
      </c>
      <c r="BF43">
        <f>HYPERLINK("http://dx.doi.org/10.1016/j.advwatres.2007.06.002","http://dx.doi.org/10.1016/j.advwatres.2007.06.002")</f>
        <v>0</v>
      </c>
      <c r="BI43">
        <v>12</v>
      </c>
      <c r="BJ43" t="s">
        <v>100</v>
      </c>
      <c r="BK43" t="s">
        <v>101</v>
      </c>
      <c r="BL43" t="s">
        <v>100</v>
      </c>
      <c r="BM43" t="s">
        <v>265</v>
      </c>
      <c r="BR43" t="s">
        <v>104</v>
      </c>
      <c r="BS43" t="s">
        <v>670</v>
      </c>
      <c r="BT43">
        <f>HYPERLINK("https%3A%2F%2Fwww.webofscience.com%2Fwos%2Fwoscc%2Ffull-record%2FWOS:000253019900004","View Full Record in Web of Science")</f>
        <v>0</v>
      </c>
    </row>
    <row r="44" spans="1:72" ht="12.75">
      <c r="A44" t="s">
        <v>72</v>
      </c>
      <c r="B44" t="s">
        <v>671</v>
      </c>
      <c r="F44" t="s">
        <v>672</v>
      </c>
      <c r="I44" t="s">
        <v>673</v>
      </c>
      <c r="J44" t="s">
        <v>77</v>
      </c>
      <c r="M44" t="s">
        <v>78</v>
      </c>
      <c r="N44" t="s">
        <v>79</v>
      </c>
      <c r="T44" t="s">
        <v>674</v>
      </c>
      <c r="U44" t="s">
        <v>675</v>
      </c>
      <c r="V44" t="s">
        <v>676</v>
      </c>
      <c r="W44" t="s">
        <v>677</v>
      </c>
      <c r="Y44" t="s">
        <v>678</v>
      </c>
      <c r="Z44" t="s">
        <v>679</v>
      </c>
      <c r="AA44" t="s">
        <v>680</v>
      </c>
      <c r="AB44" t="s">
        <v>681</v>
      </c>
      <c r="AG44">
        <v>65</v>
      </c>
      <c r="AH44">
        <v>148</v>
      </c>
      <c r="AI44">
        <v>153</v>
      </c>
      <c r="AJ44">
        <v>2</v>
      </c>
      <c r="AK44">
        <v>79</v>
      </c>
      <c r="AL44" t="s">
        <v>90</v>
      </c>
      <c r="AM44" t="s">
        <v>91</v>
      </c>
      <c r="AN44" t="s">
        <v>92</v>
      </c>
      <c r="AO44" t="s">
        <v>93</v>
      </c>
      <c r="AP44" t="s">
        <v>94</v>
      </c>
      <c r="AR44" t="s">
        <v>95</v>
      </c>
      <c r="AS44" t="s">
        <v>96</v>
      </c>
      <c r="AT44" t="s">
        <v>429</v>
      </c>
      <c r="AU44">
        <v>2008</v>
      </c>
      <c r="AV44">
        <v>31</v>
      </c>
      <c r="AW44">
        <v>9</v>
      </c>
      <c r="BB44">
        <v>1174</v>
      </c>
      <c r="BC44">
        <v>1187</v>
      </c>
      <c r="BE44" t="s">
        <v>682</v>
      </c>
      <c r="BF44">
        <f>HYPERLINK("http://dx.doi.org/10.1016/j.advwatres.2008.01.022","http://dx.doi.org/10.1016/j.advwatres.2008.01.022")</f>
        <v>0</v>
      </c>
      <c r="BI44">
        <v>14</v>
      </c>
      <c r="BJ44" t="s">
        <v>100</v>
      </c>
      <c r="BK44" t="s">
        <v>101</v>
      </c>
      <c r="BL44" t="s">
        <v>100</v>
      </c>
      <c r="BM44" t="s">
        <v>433</v>
      </c>
      <c r="BR44" t="s">
        <v>104</v>
      </c>
      <c r="BS44" t="s">
        <v>683</v>
      </c>
      <c r="BT44">
        <f>HYPERLINK("https%3A%2F%2Fwww.webofscience.com%2Fwos%2Fwoscc%2Ffull-record%2FWOS:000259690200005","View Full Record in Web of Science")</f>
        <v>0</v>
      </c>
    </row>
    <row r="45" spans="1:72" ht="12.75">
      <c r="A45" t="s">
        <v>72</v>
      </c>
      <c r="B45" t="s">
        <v>684</v>
      </c>
      <c r="F45" t="s">
        <v>685</v>
      </c>
      <c r="I45" t="s">
        <v>686</v>
      </c>
      <c r="J45" t="s">
        <v>77</v>
      </c>
      <c r="M45" t="s">
        <v>78</v>
      </c>
      <c r="N45" t="s">
        <v>79</v>
      </c>
      <c r="T45" t="s">
        <v>687</v>
      </c>
      <c r="U45" t="s">
        <v>688</v>
      </c>
      <c r="V45" t="s">
        <v>689</v>
      </c>
      <c r="W45" t="s">
        <v>690</v>
      </c>
      <c r="Y45" t="s">
        <v>691</v>
      </c>
      <c r="Z45" t="s">
        <v>692</v>
      </c>
      <c r="AG45">
        <v>39</v>
      </c>
      <c r="AH45">
        <v>11</v>
      </c>
      <c r="AI45">
        <v>11</v>
      </c>
      <c r="AJ45">
        <v>1</v>
      </c>
      <c r="AK45">
        <v>16</v>
      </c>
      <c r="AL45" t="s">
        <v>90</v>
      </c>
      <c r="AM45" t="s">
        <v>91</v>
      </c>
      <c r="AN45" t="s">
        <v>92</v>
      </c>
      <c r="AO45" t="s">
        <v>93</v>
      </c>
      <c r="AR45" t="s">
        <v>95</v>
      </c>
      <c r="AS45" t="s">
        <v>96</v>
      </c>
      <c r="AT45" t="s">
        <v>429</v>
      </c>
      <c r="AU45">
        <v>2008</v>
      </c>
      <c r="AV45">
        <v>31</v>
      </c>
      <c r="AW45">
        <v>9</v>
      </c>
      <c r="BB45">
        <v>1242</v>
      </c>
      <c r="BC45">
        <v>1252</v>
      </c>
      <c r="BE45" t="s">
        <v>693</v>
      </c>
      <c r="BF45">
        <f>HYPERLINK("http://dx.doi.org/10.1016/j.advwatres.2008.04.003","http://dx.doi.org/10.1016/j.advwatres.2008.04.003")</f>
        <v>0</v>
      </c>
      <c r="BI45">
        <v>11</v>
      </c>
      <c r="BJ45" t="s">
        <v>100</v>
      </c>
      <c r="BK45" t="s">
        <v>101</v>
      </c>
      <c r="BL45" t="s">
        <v>100</v>
      </c>
      <c r="BM45" t="s">
        <v>433</v>
      </c>
      <c r="BR45" t="s">
        <v>104</v>
      </c>
      <c r="BS45" t="s">
        <v>694</v>
      </c>
      <c r="BT45">
        <f>HYPERLINK("https%3A%2F%2Fwww.webofscience.com%2Fwos%2Fwoscc%2Ffull-record%2FWOS:000259690200010","View Full Record in Web of Science")</f>
        <v>0</v>
      </c>
    </row>
    <row r="46" spans="1:72" ht="12.75">
      <c r="A46" t="s">
        <v>72</v>
      </c>
      <c r="B46" t="s">
        <v>695</v>
      </c>
      <c r="F46" t="s">
        <v>696</v>
      </c>
      <c r="I46" t="s">
        <v>697</v>
      </c>
      <c r="J46" t="s">
        <v>77</v>
      </c>
      <c r="M46" t="s">
        <v>78</v>
      </c>
      <c r="N46" t="s">
        <v>79</v>
      </c>
      <c r="T46" t="s">
        <v>698</v>
      </c>
      <c r="U46" t="s">
        <v>699</v>
      </c>
      <c r="V46" t="s">
        <v>700</v>
      </c>
      <c r="W46" t="s">
        <v>701</v>
      </c>
      <c r="Y46" t="s">
        <v>702</v>
      </c>
      <c r="Z46" t="s">
        <v>703</v>
      </c>
      <c r="AG46">
        <v>49</v>
      </c>
      <c r="AH46">
        <v>45</v>
      </c>
      <c r="AI46">
        <v>48</v>
      </c>
      <c r="AJ46">
        <v>2</v>
      </c>
      <c r="AK46">
        <v>43</v>
      </c>
      <c r="AL46" t="s">
        <v>90</v>
      </c>
      <c r="AM46" t="s">
        <v>91</v>
      </c>
      <c r="AN46" t="s">
        <v>92</v>
      </c>
      <c r="AO46" t="s">
        <v>93</v>
      </c>
      <c r="AR46" t="s">
        <v>95</v>
      </c>
      <c r="AS46" t="s">
        <v>96</v>
      </c>
      <c r="AT46" t="s">
        <v>385</v>
      </c>
      <c r="AU46">
        <v>2008</v>
      </c>
      <c r="AV46">
        <v>31</v>
      </c>
      <c r="AW46">
        <v>7</v>
      </c>
      <c r="BB46">
        <v>1004</v>
      </c>
      <c r="BC46">
        <v>1014</v>
      </c>
      <c r="BE46" t="s">
        <v>704</v>
      </c>
      <c r="BF46">
        <f>HYPERLINK("http://dx.doi.org/10.1016/j.advwatres.2008.04.005","http://dx.doi.org/10.1016/j.advwatres.2008.04.005")</f>
        <v>0</v>
      </c>
      <c r="BI46">
        <v>11</v>
      </c>
      <c r="BJ46" t="s">
        <v>100</v>
      </c>
      <c r="BK46" t="s">
        <v>101</v>
      </c>
      <c r="BL46" t="s">
        <v>100</v>
      </c>
      <c r="BM46" t="s">
        <v>387</v>
      </c>
      <c r="BR46" t="s">
        <v>104</v>
      </c>
      <c r="BS46" t="s">
        <v>705</v>
      </c>
      <c r="BT46">
        <f>HYPERLINK("https%3A%2F%2Fwww.webofscience.com%2Fwos%2Fwoscc%2Ffull-record%2FWOS:000257528400007","View Full Record in Web of Science")</f>
        <v>0</v>
      </c>
    </row>
    <row r="47" spans="1:72" ht="12.75">
      <c r="A47" t="s">
        <v>72</v>
      </c>
      <c r="B47" t="s">
        <v>706</v>
      </c>
      <c r="F47" t="s">
        <v>707</v>
      </c>
      <c r="I47" t="s">
        <v>708</v>
      </c>
      <c r="J47" t="s">
        <v>77</v>
      </c>
      <c r="M47" t="s">
        <v>78</v>
      </c>
      <c r="N47" t="s">
        <v>79</v>
      </c>
      <c r="T47" t="s">
        <v>709</v>
      </c>
      <c r="U47" t="s">
        <v>710</v>
      </c>
      <c r="V47" t="s">
        <v>711</v>
      </c>
      <c r="W47" t="s">
        <v>712</v>
      </c>
      <c r="Y47" t="s">
        <v>713</v>
      </c>
      <c r="Z47" t="s">
        <v>714</v>
      </c>
      <c r="AA47" t="s">
        <v>715</v>
      </c>
      <c r="AB47" t="s">
        <v>716</v>
      </c>
      <c r="AG47">
        <v>62</v>
      </c>
      <c r="AH47">
        <v>53</v>
      </c>
      <c r="AI47">
        <v>54</v>
      </c>
      <c r="AJ47">
        <v>0</v>
      </c>
      <c r="AK47">
        <v>20</v>
      </c>
      <c r="AL47" t="s">
        <v>90</v>
      </c>
      <c r="AM47" t="s">
        <v>91</v>
      </c>
      <c r="AN47" t="s">
        <v>92</v>
      </c>
      <c r="AO47" t="s">
        <v>93</v>
      </c>
      <c r="AP47" t="s">
        <v>94</v>
      </c>
      <c r="AR47" t="s">
        <v>95</v>
      </c>
      <c r="AS47" t="s">
        <v>96</v>
      </c>
      <c r="AT47" t="s">
        <v>385</v>
      </c>
      <c r="AU47">
        <v>2008</v>
      </c>
      <c r="AV47">
        <v>31</v>
      </c>
      <c r="AW47">
        <v>7</v>
      </c>
      <c r="BB47">
        <v>987</v>
      </c>
      <c r="BC47">
        <v>994</v>
      </c>
      <c r="BE47" t="s">
        <v>717</v>
      </c>
      <c r="BF47">
        <f>HYPERLINK("http://dx.doi.org/10.1016/j.advwatres.2008.04.001","http://dx.doi.org/10.1016/j.advwatres.2008.04.001")</f>
        <v>0</v>
      </c>
      <c r="BI47">
        <v>8</v>
      </c>
      <c r="BJ47" t="s">
        <v>100</v>
      </c>
      <c r="BK47" t="s">
        <v>101</v>
      </c>
      <c r="BL47" t="s">
        <v>100</v>
      </c>
      <c r="BM47" t="s">
        <v>387</v>
      </c>
      <c r="BR47" t="s">
        <v>104</v>
      </c>
      <c r="BS47" t="s">
        <v>718</v>
      </c>
      <c r="BT47">
        <f>HYPERLINK("https%3A%2F%2Fwww.webofscience.com%2Fwos%2Fwoscc%2Ffull-record%2FWOS:000257528400005","View Full Record in Web of Science")</f>
        <v>0</v>
      </c>
    </row>
    <row r="48" spans="1:72" ht="12.75">
      <c r="A48" t="s">
        <v>72</v>
      </c>
      <c r="B48" t="s">
        <v>719</v>
      </c>
      <c r="F48" t="s">
        <v>720</v>
      </c>
      <c r="I48" t="s">
        <v>721</v>
      </c>
      <c r="J48" t="s">
        <v>77</v>
      </c>
      <c r="M48" t="s">
        <v>78</v>
      </c>
      <c r="N48" t="s">
        <v>79</v>
      </c>
      <c r="T48" t="s">
        <v>722</v>
      </c>
      <c r="U48" t="s">
        <v>723</v>
      </c>
      <c r="V48" t="s">
        <v>724</v>
      </c>
      <c r="W48" t="s">
        <v>725</v>
      </c>
      <c r="Y48" t="s">
        <v>726</v>
      </c>
      <c r="Z48" t="s">
        <v>727</v>
      </c>
      <c r="AA48" t="s">
        <v>728</v>
      </c>
      <c r="AB48" t="s">
        <v>729</v>
      </c>
      <c r="AG48">
        <v>20</v>
      </c>
      <c r="AH48">
        <v>21</v>
      </c>
      <c r="AI48">
        <v>23</v>
      </c>
      <c r="AJ48">
        <v>0</v>
      </c>
      <c r="AK48">
        <v>9</v>
      </c>
      <c r="AL48" t="s">
        <v>90</v>
      </c>
      <c r="AM48" t="s">
        <v>91</v>
      </c>
      <c r="AN48" t="s">
        <v>92</v>
      </c>
      <c r="AO48" t="s">
        <v>93</v>
      </c>
      <c r="AR48" t="s">
        <v>95</v>
      </c>
      <c r="AS48" t="s">
        <v>96</v>
      </c>
      <c r="AT48" t="s">
        <v>224</v>
      </c>
      <c r="AU48">
        <v>2008</v>
      </c>
      <c r="AV48">
        <v>31</v>
      </c>
      <c r="AW48">
        <v>3</v>
      </c>
      <c r="BB48">
        <v>447</v>
      </c>
      <c r="BC48">
        <v>454</v>
      </c>
      <c r="BE48" t="s">
        <v>730</v>
      </c>
      <c r="BF48">
        <f>HYPERLINK("http://dx.doi.org/10.1016/j.advwatres.2007.09.007","http://dx.doi.org/10.1016/j.advwatres.2007.09.007")</f>
        <v>0</v>
      </c>
      <c r="BI48">
        <v>8</v>
      </c>
      <c r="BJ48" t="s">
        <v>100</v>
      </c>
      <c r="BK48" t="s">
        <v>101</v>
      </c>
      <c r="BL48" t="s">
        <v>100</v>
      </c>
      <c r="BM48" t="s">
        <v>226</v>
      </c>
      <c r="BR48" t="s">
        <v>104</v>
      </c>
      <c r="BS48" t="s">
        <v>731</v>
      </c>
      <c r="BT48">
        <f>HYPERLINK("https%3A%2F%2Fwww.webofscience.com%2Fwos%2Fwoscc%2Ffull-record%2FWOS:000254397700003","View Full Record in Web of Science")</f>
        <v>0</v>
      </c>
    </row>
    <row r="49" spans="1:72" ht="12.75">
      <c r="A49" t="s">
        <v>72</v>
      </c>
      <c r="B49" t="s">
        <v>732</v>
      </c>
      <c r="F49" t="s">
        <v>733</v>
      </c>
      <c r="I49" t="s">
        <v>734</v>
      </c>
      <c r="J49" t="s">
        <v>77</v>
      </c>
      <c r="M49" t="s">
        <v>78</v>
      </c>
      <c r="N49" t="s">
        <v>79</v>
      </c>
      <c r="T49" t="s">
        <v>735</v>
      </c>
      <c r="U49" t="s">
        <v>736</v>
      </c>
      <c r="V49" t="s">
        <v>737</v>
      </c>
      <c r="W49" t="s">
        <v>738</v>
      </c>
      <c r="Y49" t="s">
        <v>739</v>
      </c>
      <c r="Z49" t="s">
        <v>740</v>
      </c>
      <c r="AA49" t="s">
        <v>741</v>
      </c>
      <c r="AB49" t="s">
        <v>742</v>
      </c>
      <c r="AC49" t="s">
        <v>743</v>
      </c>
      <c r="AD49" t="s">
        <v>744</v>
      </c>
      <c r="AE49" t="s">
        <v>745</v>
      </c>
      <c r="AG49">
        <v>43</v>
      </c>
      <c r="AH49">
        <v>31</v>
      </c>
      <c r="AI49">
        <v>31</v>
      </c>
      <c r="AJ49">
        <v>3</v>
      </c>
      <c r="AK49">
        <v>16</v>
      </c>
      <c r="AL49" t="s">
        <v>90</v>
      </c>
      <c r="AM49" t="s">
        <v>91</v>
      </c>
      <c r="AN49" t="s">
        <v>92</v>
      </c>
      <c r="AO49" t="s">
        <v>93</v>
      </c>
      <c r="AP49" t="s">
        <v>94</v>
      </c>
      <c r="AR49" t="s">
        <v>95</v>
      </c>
      <c r="AS49" t="s">
        <v>96</v>
      </c>
      <c r="AT49" t="s">
        <v>118</v>
      </c>
      <c r="AU49">
        <v>2008</v>
      </c>
      <c r="AV49">
        <v>31</v>
      </c>
      <c r="AW49">
        <v>12</v>
      </c>
      <c r="BB49">
        <v>1708</v>
      </c>
      <c r="BC49">
        <v>1718</v>
      </c>
      <c r="BE49" t="s">
        <v>746</v>
      </c>
      <c r="BF49">
        <f>HYPERLINK("http://dx.doi.org/10.1016/j.advwatres.2008.08.007","http://dx.doi.org/10.1016/j.advwatres.2008.08.007")</f>
        <v>0</v>
      </c>
      <c r="BI49">
        <v>11</v>
      </c>
      <c r="BJ49" t="s">
        <v>100</v>
      </c>
      <c r="BK49" t="s">
        <v>101</v>
      </c>
      <c r="BL49" t="s">
        <v>100</v>
      </c>
      <c r="BM49" t="s">
        <v>120</v>
      </c>
      <c r="BR49" t="s">
        <v>104</v>
      </c>
      <c r="BS49" t="s">
        <v>747</v>
      </c>
      <c r="BT49">
        <f>HYPERLINK("https%3A%2F%2Fwww.webofscience.com%2Fwos%2Fwoscc%2Ffull-record%2FWOS:000262026800015","View Full Record in Web of Science")</f>
        <v>0</v>
      </c>
    </row>
    <row r="50" spans="1:72" ht="12.75">
      <c r="A50" t="s">
        <v>72</v>
      </c>
      <c r="B50" t="s">
        <v>658</v>
      </c>
      <c r="F50" t="s">
        <v>659</v>
      </c>
      <c r="I50" t="s">
        <v>748</v>
      </c>
      <c r="J50" t="s">
        <v>77</v>
      </c>
      <c r="M50" t="s">
        <v>78</v>
      </c>
      <c r="N50" t="s">
        <v>79</v>
      </c>
      <c r="T50" t="s">
        <v>749</v>
      </c>
      <c r="U50" t="s">
        <v>750</v>
      </c>
      <c r="V50" t="s">
        <v>751</v>
      </c>
      <c r="W50" t="s">
        <v>752</v>
      </c>
      <c r="Y50" t="s">
        <v>753</v>
      </c>
      <c r="Z50" t="s">
        <v>754</v>
      </c>
      <c r="AA50" t="s">
        <v>667</v>
      </c>
      <c r="AB50" t="s">
        <v>668</v>
      </c>
      <c r="AG50">
        <v>58</v>
      </c>
      <c r="AH50">
        <v>21</v>
      </c>
      <c r="AI50">
        <v>30</v>
      </c>
      <c r="AJ50">
        <v>3</v>
      </c>
      <c r="AK50">
        <v>23</v>
      </c>
      <c r="AL50" t="s">
        <v>90</v>
      </c>
      <c r="AM50" t="s">
        <v>91</v>
      </c>
      <c r="AN50" t="s">
        <v>92</v>
      </c>
      <c r="AO50" t="s">
        <v>93</v>
      </c>
      <c r="AP50" t="s">
        <v>94</v>
      </c>
      <c r="AR50" t="s">
        <v>95</v>
      </c>
      <c r="AS50" t="s">
        <v>96</v>
      </c>
      <c r="AT50" t="s">
        <v>118</v>
      </c>
      <c r="AU50">
        <v>2008</v>
      </c>
      <c r="AV50">
        <v>31</v>
      </c>
      <c r="AW50">
        <v>12</v>
      </c>
      <c r="BB50">
        <v>1754</v>
      </c>
      <c r="BC50">
        <v>1763</v>
      </c>
      <c r="BE50" t="s">
        <v>755</v>
      </c>
      <c r="BF50">
        <f>HYPERLINK("http://dx.doi.org/10.1016/j.advwatres.2008.09.002","http://dx.doi.org/10.1016/j.advwatres.2008.09.002")</f>
        <v>0</v>
      </c>
      <c r="BI50">
        <v>10</v>
      </c>
      <c r="BJ50" t="s">
        <v>100</v>
      </c>
      <c r="BK50" t="s">
        <v>101</v>
      </c>
      <c r="BL50" t="s">
        <v>100</v>
      </c>
      <c r="BM50" t="s">
        <v>120</v>
      </c>
      <c r="BR50" t="s">
        <v>104</v>
      </c>
      <c r="BS50" t="s">
        <v>756</v>
      </c>
      <c r="BT50">
        <f>HYPERLINK("https%3A%2F%2Fwww.webofscience.com%2Fwos%2Fwoscc%2Ffull-record%2FWOS:000262026800019","View Full Record in Web of Science")</f>
        <v>0</v>
      </c>
    </row>
    <row r="51" spans="1:72" ht="12.75">
      <c r="A51" t="s">
        <v>72</v>
      </c>
      <c r="B51" t="s">
        <v>757</v>
      </c>
      <c r="F51" t="s">
        <v>758</v>
      </c>
      <c r="I51" t="s">
        <v>759</v>
      </c>
      <c r="J51" t="s">
        <v>77</v>
      </c>
      <c r="M51" t="s">
        <v>78</v>
      </c>
      <c r="N51" t="s">
        <v>79</v>
      </c>
      <c r="T51" t="s">
        <v>760</v>
      </c>
      <c r="U51" t="s">
        <v>761</v>
      </c>
      <c r="V51" t="s">
        <v>762</v>
      </c>
      <c r="W51" t="s">
        <v>763</v>
      </c>
      <c r="Y51" t="s">
        <v>764</v>
      </c>
      <c r="Z51" t="s">
        <v>765</v>
      </c>
      <c r="AA51" t="s">
        <v>766</v>
      </c>
      <c r="AB51" t="s">
        <v>767</v>
      </c>
      <c r="AG51">
        <v>28</v>
      </c>
      <c r="AH51">
        <v>35</v>
      </c>
      <c r="AI51">
        <v>36</v>
      </c>
      <c r="AJ51">
        <v>0</v>
      </c>
      <c r="AK51">
        <v>28</v>
      </c>
      <c r="AL51" t="s">
        <v>90</v>
      </c>
      <c r="AM51" t="s">
        <v>91</v>
      </c>
      <c r="AN51" t="s">
        <v>92</v>
      </c>
      <c r="AO51" t="s">
        <v>93</v>
      </c>
      <c r="AP51" t="s">
        <v>94</v>
      </c>
      <c r="AR51" t="s">
        <v>95</v>
      </c>
      <c r="AS51" t="s">
        <v>96</v>
      </c>
      <c r="AT51" t="s">
        <v>400</v>
      </c>
      <c r="AU51">
        <v>2008</v>
      </c>
      <c r="AV51">
        <v>31</v>
      </c>
      <c r="AW51">
        <v>5</v>
      </c>
      <c r="BB51">
        <v>776</v>
      </c>
      <c r="BC51">
        <v>786</v>
      </c>
      <c r="BE51" t="s">
        <v>768</v>
      </c>
      <c r="BF51">
        <f>HYPERLINK("http://dx.doi.org/10.1016/j.advwatres.2008.01.009","http://dx.doi.org/10.1016/j.advwatres.2008.01.009")</f>
        <v>0</v>
      </c>
      <c r="BI51">
        <v>11</v>
      </c>
      <c r="BJ51" t="s">
        <v>100</v>
      </c>
      <c r="BK51" t="s">
        <v>101</v>
      </c>
      <c r="BL51" t="s">
        <v>100</v>
      </c>
      <c r="BM51" t="s">
        <v>402</v>
      </c>
      <c r="BR51" t="s">
        <v>104</v>
      </c>
      <c r="BS51" t="s">
        <v>769</v>
      </c>
      <c r="BT51">
        <f>HYPERLINK("https%3A%2F%2Fwww.webofscience.com%2Fwos%2Fwoscc%2Ffull-record%2FWOS:000255995600004","View Full Record in Web of Science")</f>
        <v>0</v>
      </c>
    </row>
    <row r="52" spans="1:72" ht="12.75">
      <c r="A52" t="s">
        <v>72</v>
      </c>
      <c r="B52" t="s">
        <v>770</v>
      </c>
      <c r="F52" t="s">
        <v>771</v>
      </c>
      <c r="I52" t="s">
        <v>772</v>
      </c>
      <c r="J52" t="s">
        <v>77</v>
      </c>
      <c r="M52" t="s">
        <v>78</v>
      </c>
      <c r="N52" t="s">
        <v>773</v>
      </c>
      <c r="W52" t="s">
        <v>774</v>
      </c>
      <c r="Y52" t="s">
        <v>775</v>
      </c>
      <c r="Z52" t="s">
        <v>776</v>
      </c>
      <c r="AA52" t="s">
        <v>777</v>
      </c>
      <c r="AB52" t="s">
        <v>778</v>
      </c>
      <c r="AG52">
        <v>1</v>
      </c>
      <c r="AH52">
        <v>2</v>
      </c>
      <c r="AI52">
        <v>2</v>
      </c>
      <c r="AJ52">
        <v>0</v>
      </c>
      <c r="AK52">
        <v>6</v>
      </c>
      <c r="AL52" t="s">
        <v>90</v>
      </c>
      <c r="AM52" t="s">
        <v>91</v>
      </c>
      <c r="AN52" t="s">
        <v>92</v>
      </c>
      <c r="AO52" t="s">
        <v>93</v>
      </c>
      <c r="AR52" t="s">
        <v>95</v>
      </c>
      <c r="AS52" t="s">
        <v>96</v>
      </c>
      <c r="AT52" t="s">
        <v>118</v>
      </c>
      <c r="AU52">
        <v>2008</v>
      </c>
      <c r="AV52">
        <v>31</v>
      </c>
      <c r="AW52">
        <v>12</v>
      </c>
      <c r="BB52">
        <v>1765</v>
      </c>
      <c r="BC52">
        <v>1765</v>
      </c>
      <c r="BE52" t="s">
        <v>779</v>
      </c>
      <c r="BF52">
        <f>HYPERLINK("http://dx.doi.org/10.1016/j.advwatres.2008.06.010","http://dx.doi.org/10.1016/j.advwatres.2008.06.010")</f>
        <v>0</v>
      </c>
      <c r="BI52">
        <v>1</v>
      </c>
      <c r="BJ52" t="s">
        <v>100</v>
      </c>
      <c r="BK52" t="s">
        <v>101</v>
      </c>
      <c r="BL52" t="s">
        <v>100</v>
      </c>
      <c r="BM52" t="s">
        <v>120</v>
      </c>
      <c r="BR52" t="s">
        <v>104</v>
      </c>
      <c r="BS52" t="s">
        <v>780</v>
      </c>
      <c r="BT52">
        <f>HYPERLINK("https%3A%2F%2Fwww.webofscience.com%2Fwos%2Fwoscc%2Ffull-record%2FWOS:000262026800021","View Full Record in Web of Science")</f>
        <v>0</v>
      </c>
    </row>
    <row r="53" spans="1:72" ht="12.75">
      <c r="A53" t="s">
        <v>72</v>
      </c>
      <c r="B53" t="s">
        <v>781</v>
      </c>
      <c r="F53" t="s">
        <v>782</v>
      </c>
      <c r="I53" t="s">
        <v>783</v>
      </c>
      <c r="J53" t="s">
        <v>77</v>
      </c>
      <c r="M53" t="s">
        <v>78</v>
      </c>
      <c r="N53" t="s">
        <v>79</v>
      </c>
      <c r="T53" t="s">
        <v>784</v>
      </c>
      <c r="U53" t="s">
        <v>785</v>
      </c>
      <c r="V53" t="s">
        <v>786</v>
      </c>
      <c r="W53" t="s">
        <v>787</v>
      </c>
      <c r="Y53" t="s">
        <v>788</v>
      </c>
      <c r="Z53" t="s">
        <v>789</v>
      </c>
      <c r="AA53" t="s">
        <v>790</v>
      </c>
      <c r="AB53" t="s">
        <v>791</v>
      </c>
      <c r="AG53">
        <v>17</v>
      </c>
      <c r="AH53">
        <v>18</v>
      </c>
      <c r="AI53">
        <v>18</v>
      </c>
      <c r="AJ53">
        <v>1</v>
      </c>
      <c r="AK53">
        <v>17</v>
      </c>
      <c r="AL53" t="s">
        <v>90</v>
      </c>
      <c r="AM53" t="s">
        <v>91</v>
      </c>
      <c r="AN53" t="s">
        <v>92</v>
      </c>
      <c r="AO53" t="s">
        <v>93</v>
      </c>
      <c r="AR53" t="s">
        <v>95</v>
      </c>
      <c r="AS53" t="s">
        <v>96</v>
      </c>
      <c r="AT53" t="s">
        <v>182</v>
      </c>
      <c r="AU53">
        <v>2008</v>
      </c>
      <c r="AV53">
        <v>31</v>
      </c>
      <c r="AW53">
        <v>8</v>
      </c>
      <c r="BB53">
        <v>1066</v>
      </c>
      <c r="BC53">
        <v>1073</v>
      </c>
      <c r="BE53" t="s">
        <v>792</v>
      </c>
      <c r="BF53">
        <f>HYPERLINK("http://dx.doi.org/10.1016/j.advwatres.2008.04.011","http://dx.doi.org/10.1016/j.advwatres.2008.04.011")</f>
        <v>0</v>
      </c>
      <c r="BI53">
        <v>8</v>
      </c>
      <c r="BJ53" t="s">
        <v>100</v>
      </c>
      <c r="BK53" t="s">
        <v>101</v>
      </c>
      <c r="BL53" t="s">
        <v>100</v>
      </c>
      <c r="BM53" t="s">
        <v>184</v>
      </c>
      <c r="BR53" t="s">
        <v>104</v>
      </c>
      <c r="BS53" t="s">
        <v>793</v>
      </c>
      <c r="BT53">
        <f>HYPERLINK("https%3A%2F%2Fwww.webofscience.com%2Fwos%2Fwoscc%2Ffull-record%2FWOS:000258390300005","View Full Record in Web of Science")</f>
        <v>0</v>
      </c>
    </row>
    <row r="54" spans="1:72" ht="12.75">
      <c r="A54" t="s">
        <v>72</v>
      </c>
      <c r="B54" t="s">
        <v>794</v>
      </c>
      <c r="F54" t="s">
        <v>795</v>
      </c>
      <c r="I54" t="s">
        <v>796</v>
      </c>
      <c r="J54" t="s">
        <v>77</v>
      </c>
      <c r="M54" t="s">
        <v>78</v>
      </c>
      <c r="N54" t="s">
        <v>79</v>
      </c>
      <c r="T54" t="s">
        <v>797</v>
      </c>
      <c r="U54" t="s">
        <v>798</v>
      </c>
      <c r="V54" t="s">
        <v>799</v>
      </c>
      <c r="W54" t="s">
        <v>800</v>
      </c>
      <c r="Y54" t="s">
        <v>801</v>
      </c>
      <c r="Z54" t="s">
        <v>802</v>
      </c>
      <c r="AA54" t="s">
        <v>803</v>
      </c>
      <c r="AB54" t="s">
        <v>804</v>
      </c>
      <c r="AG54">
        <v>35</v>
      </c>
      <c r="AH54">
        <v>26</v>
      </c>
      <c r="AI54">
        <v>26</v>
      </c>
      <c r="AJ54">
        <v>0</v>
      </c>
      <c r="AK54">
        <v>20</v>
      </c>
      <c r="AL54" t="s">
        <v>90</v>
      </c>
      <c r="AM54" t="s">
        <v>91</v>
      </c>
      <c r="AN54" t="s">
        <v>92</v>
      </c>
      <c r="AO54" t="s">
        <v>93</v>
      </c>
      <c r="AP54" t="s">
        <v>94</v>
      </c>
      <c r="AR54" t="s">
        <v>95</v>
      </c>
      <c r="AS54" t="s">
        <v>96</v>
      </c>
      <c r="AT54" t="s">
        <v>224</v>
      </c>
      <c r="AU54">
        <v>2008</v>
      </c>
      <c r="AV54">
        <v>31</v>
      </c>
      <c r="AW54">
        <v>3</v>
      </c>
      <c r="BB54">
        <v>513</v>
      </c>
      <c r="BC54">
        <v>524</v>
      </c>
      <c r="BE54" t="s">
        <v>805</v>
      </c>
      <c r="BF54">
        <f>HYPERLINK("http://dx.doi.org/10.1016/j.advwatres.2007.11.002","http://dx.doi.org/10.1016/j.advwatres.2007.11.002")</f>
        <v>0</v>
      </c>
      <c r="BI54">
        <v>12</v>
      </c>
      <c r="BJ54" t="s">
        <v>100</v>
      </c>
      <c r="BK54" t="s">
        <v>101</v>
      </c>
      <c r="BL54" t="s">
        <v>100</v>
      </c>
      <c r="BM54" t="s">
        <v>226</v>
      </c>
      <c r="BR54" t="s">
        <v>104</v>
      </c>
      <c r="BS54" t="s">
        <v>806</v>
      </c>
      <c r="BT54">
        <f>HYPERLINK("https%3A%2F%2Fwww.webofscience.com%2Fwos%2Fwoscc%2Ffull-record%2FWOS:000254397700008","View Full Record in Web of Science")</f>
        <v>0</v>
      </c>
    </row>
    <row r="55" spans="1:72" ht="12.75">
      <c r="A55" t="s">
        <v>72</v>
      </c>
      <c r="B55" t="s">
        <v>807</v>
      </c>
      <c r="F55" t="s">
        <v>808</v>
      </c>
      <c r="I55" t="s">
        <v>809</v>
      </c>
      <c r="J55" t="s">
        <v>77</v>
      </c>
      <c r="M55" t="s">
        <v>78</v>
      </c>
      <c r="N55" t="s">
        <v>79</v>
      </c>
      <c r="T55" t="s">
        <v>810</v>
      </c>
      <c r="U55" t="s">
        <v>811</v>
      </c>
      <c r="V55" t="s">
        <v>812</v>
      </c>
      <c r="W55" t="s">
        <v>813</v>
      </c>
      <c r="Y55" t="s">
        <v>814</v>
      </c>
      <c r="Z55" t="s">
        <v>815</v>
      </c>
      <c r="AA55" t="s">
        <v>816</v>
      </c>
      <c r="AB55" t="s">
        <v>817</v>
      </c>
      <c r="AG55">
        <v>29</v>
      </c>
      <c r="AH55">
        <v>26</v>
      </c>
      <c r="AI55">
        <v>30</v>
      </c>
      <c r="AJ55">
        <v>0</v>
      </c>
      <c r="AK55">
        <v>17</v>
      </c>
      <c r="AL55" t="s">
        <v>90</v>
      </c>
      <c r="AM55" t="s">
        <v>91</v>
      </c>
      <c r="AN55" t="s">
        <v>92</v>
      </c>
      <c r="AO55" t="s">
        <v>93</v>
      </c>
      <c r="AR55" t="s">
        <v>95</v>
      </c>
      <c r="AS55" t="s">
        <v>96</v>
      </c>
      <c r="AT55" t="s">
        <v>118</v>
      </c>
      <c r="AU55">
        <v>2008</v>
      </c>
      <c r="AV55">
        <v>31</v>
      </c>
      <c r="AW55">
        <v>12</v>
      </c>
      <c r="BB55">
        <v>1590</v>
      </c>
      <c r="BC55">
        <v>1602</v>
      </c>
      <c r="BE55" t="s">
        <v>818</v>
      </c>
      <c r="BF55">
        <f>HYPERLINK("http://dx.doi.org/10.1016/j.advwatres.2008.07.007","http://dx.doi.org/10.1016/j.advwatres.2008.07.007")</f>
        <v>0</v>
      </c>
      <c r="BI55">
        <v>13</v>
      </c>
      <c r="BJ55" t="s">
        <v>100</v>
      </c>
      <c r="BK55" t="s">
        <v>101</v>
      </c>
      <c r="BL55" t="s">
        <v>100</v>
      </c>
      <c r="BM55" t="s">
        <v>120</v>
      </c>
      <c r="BO55" t="s">
        <v>644</v>
      </c>
      <c r="BR55" t="s">
        <v>104</v>
      </c>
      <c r="BS55" t="s">
        <v>819</v>
      </c>
      <c r="BT55">
        <f>HYPERLINK("https%3A%2F%2Fwww.webofscience.com%2Fwos%2Fwoscc%2Ffull-record%2FWOS:000262026800006","View Full Record in Web of Science")</f>
        <v>0</v>
      </c>
    </row>
    <row r="56" spans="1:72" ht="12.75">
      <c r="A56" t="s">
        <v>72</v>
      </c>
      <c r="B56" t="s">
        <v>820</v>
      </c>
      <c r="F56" t="s">
        <v>821</v>
      </c>
      <c r="I56" t="s">
        <v>822</v>
      </c>
      <c r="J56" t="s">
        <v>77</v>
      </c>
      <c r="M56" t="s">
        <v>78</v>
      </c>
      <c r="N56" t="s">
        <v>79</v>
      </c>
      <c r="T56" t="s">
        <v>823</v>
      </c>
      <c r="U56" t="s">
        <v>824</v>
      </c>
      <c r="V56" t="s">
        <v>825</v>
      </c>
      <c r="W56" t="s">
        <v>826</v>
      </c>
      <c r="Y56" t="s">
        <v>827</v>
      </c>
      <c r="Z56" t="s">
        <v>828</v>
      </c>
      <c r="AA56" t="s">
        <v>829</v>
      </c>
      <c r="AB56" t="s">
        <v>830</v>
      </c>
      <c r="AC56" t="s">
        <v>831</v>
      </c>
      <c r="AD56" t="s">
        <v>832</v>
      </c>
      <c r="AE56" t="s">
        <v>833</v>
      </c>
      <c r="AG56">
        <v>29</v>
      </c>
      <c r="AH56">
        <v>70</v>
      </c>
      <c r="AI56">
        <v>73</v>
      </c>
      <c r="AJ56">
        <v>0</v>
      </c>
      <c r="AK56">
        <v>11</v>
      </c>
      <c r="AL56" t="s">
        <v>90</v>
      </c>
      <c r="AM56" t="s">
        <v>91</v>
      </c>
      <c r="AN56" t="s">
        <v>92</v>
      </c>
      <c r="AO56" t="s">
        <v>93</v>
      </c>
      <c r="AP56" t="s">
        <v>94</v>
      </c>
      <c r="AR56" t="s">
        <v>95</v>
      </c>
      <c r="AS56" t="s">
        <v>96</v>
      </c>
      <c r="AT56" t="s">
        <v>97</v>
      </c>
      <c r="AU56">
        <v>2008</v>
      </c>
      <c r="AV56">
        <v>31</v>
      </c>
      <c r="AW56">
        <v>11</v>
      </c>
      <c r="AZ56" t="s">
        <v>98</v>
      </c>
      <c r="BB56">
        <v>1444</v>
      </c>
      <c r="BC56">
        <v>1455</v>
      </c>
      <c r="BE56" t="s">
        <v>834</v>
      </c>
      <c r="BF56">
        <f>HYPERLINK("http://dx.doi.org/10.1016/j.advwatres.2008.01.018","http://dx.doi.org/10.1016/j.advwatres.2008.01.018")</f>
        <v>0</v>
      </c>
      <c r="BI56">
        <v>12</v>
      </c>
      <c r="BJ56" t="s">
        <v>100</v>
      </c>
      <c r="BK56" t="s">
        <v>101</v>
      </c>
      <c r="BL56" t="s">
        <v>100</v>
      </c>
      <c r="BM56" t="s">
        <v>102</v>
      </c>
      <c r="BR56" t="s">
        <v>104</v>
      </c>
      <c r="BS56" t="s">
        <v>835</v>
      </c>
      <c r="BT56">
        <f>HYPERLINK("https%3A%2F%2Fwww.webofscience.com%2Fwos%2Fwoscc%2Ffull-record%2FWOS:000261649600004","View Full Record in Web of Science")</f>
        <v>0</v>
      </c>
    </row>
    <row r="57" spans="1:72" ht="12.75">
      <c r="A57" t="s">
        <v>72</v>
      </c>
      <c r="B57" t="s">
        <v>836</v>
      </c>
      <c r="F57" t="s">
        <v>837</v>
      </c>
      <c r="I57" t="s">
        <v>838</v>
      </c>
      <c r="J57" t="s">
        <v>77</v>
      </c>
      <c r="M57" t="s">
        <v>78</v>
      </c>
      <c r="N57" t="s">
        <v>79</v>
      </c>
      <c r="T57" t="s">
        <v>839</v>
      </c>
      <c r="U57" t="s">
        <v>840</v>
      </c>
      <c r="V57" t="s">
        <v>841</v>
      </c>
      <c r="W57" t="s">
        <v>842</v>
      </c>
      <c r="Y57" t="s">
        <v>843</v>
      </c>
      <c r="Z57" t="s">
        <v>844</v>
      </c>
      <c r="AA57" t="s">
        <v>845</v>
      </c>
      <c r="AB57" t="s">
        <v>846</v>
      </c>
      <c r="AG57">
        <v>40</v>
      </c>
      <c r="AH57">
        <v>5</v>
      </c>
      <c r="AI57">
        <v>5</v>
      </c>
      <c r="AJ57">
        <v>0</v>
      </c>
      <c r="AK57">
        <v>0</v>
      </c>
      <c r="AL57" t="s">
        <v>90</v>
      </c>
      <c r="AM57" t="s">
        <v>91</v>
      </c>
      <c r="AN57" t="s">
        <v>92</v>
      </c>
      <c r="AO57" t="s">
        <v>93</v>
      </c>
      <c r="AR57" t="s">
        <v>95</v>
      </c>
      <c r="AS57" t="s">
        <v>96</v>
      </c>
      <c r="AT57" t="s">
        <v>182</v>
      </c>
      <c r="AU57">
        <v>2008</v>
      </c>
      <c r="AV57">
        <v>31</v>
      </c>
      <c r="AW57">
        <v>8</v>
      </c>
      <c r="BB57">
        <v>1057</v>
      </c>
      <c r="BC57">
        <v>1065</v>
      </c>
      <c r="BE57" t="s">
        <v>847</v>
      </c>
      <c r="BF57">
        <f>HYPERLINK("http://dx.doi.org/10.1016/j.advwatres.2008.04.009","http://dx.doi.org/10.1016/j.advwatres.2008.04.009")</f>
        <v>0</v>
      </c>
      <c r="BI57">
        <v>9</v>
      </c>
      <c r="BJ57" t="s">
        <v>100</v>
      </c>
      <c r="BK57" t="s">
        <v>101</v>
      </c>
      <c r="BL57" t="s">
        <v>100</v>
      </c>
      <c r="BM57" t="s">
        <v>184</v>
      </c>
      <c r="BR57" t="s">
        <v>104</v>
      </c>
      <c r="BS57" t="s">
        <v>848</v>
      </c>
      <c r="BT57">
        <f>HYPERLINK("https%3A%2F%2Fwww.webofscience.com%2Fwos%2Fwoscc%2Ffull-record%2FWOS:000258390300004","View Full Record in Web of Science")</f>
        <v>0</v>
      </c>
    </row>
    <row r="58" spans="1:72" ht="12.75">
      <c r="A58" t="s">
        <v>72</v>
      </c>
      <c r="B58" t="s">
        <v>849</v>
      </c>
      <c r="F58" t="s">
        <v>850</v>
      </c>
      <c r="I58" t="s">
        <v>851</v>
      </c>
      <c r="J58" t="s">
        <v>77</v>
      </c>
      <c r="M58" t="s">
        <v>78</v>
      </c>
      <c r="N58" t="s">
        <v>79</v>
      </c>
      <c r="T58" t="s">
        <v>852</v>
      </c>
      <c r="U58" t="s">
        <v>853</v>
      </c>
      <c r="V58" t="s">
        <v>854</v>
      </c>
      <c r="W58" t="s">
        <v>855</v>
      </c>
      <c r="Y58" t="s">
        <v>856</v>
      </c>
      <c r="Z58" t="s">
        <v>857</v>
      </c>
      <c r="AG58">
        <v>36</v>
      </c>
      <c r="AH58">
        <v>3</v>
      </c>
      <c r="AI58">
        <v>3</v>
      </c>
      <c r="AJ58">
        <v>0</v>
      </c>
      <c r="AK58">
        <v>2</v>
      </c>
      <c r="AL58" t="s">
        <v>90</v>
      </c>
      <c r="AM58" t="s">
        <v>91</v>
      </c>
      <c r="AN58" t="s">
        <v>92</v>
      </c>
      <c r="AO58" t="s">
        <v>93</v>
      </c>
      <c r="AP58" t="s">
        <v>94</v>
      </c>
      <c r="AR58" t="s">
        <v>95</v>
      </c>
      <c r="AS58" t="s">
        <v>96</v>
      </c>
      <c r="AT58" t="s">
        <v>445</v>
      </c>
      <c r="AU58">
        <v>2008</v>
      </c>
      <c r="AV58">
        <v>31</v>
      </c>
      <c r="AW58">
        <v>4</v>
      </c>
      <c r="BB58">
        <v>609</v>
      </c>
      <c r="BC58">
        <v>629</v>
      </c>
      <c r="BE58" t="s">
        <v>858</v>
      </c>
      <c r="BF58">
        <f>HYPERLINK("http://dx.doi.org/10.1016/j.advwatres.2007.12.002","http://dx.doi.org/10.1016/j.advwatres.2007.12.002")</f>
        <v>0</v>
      </c>
      <c r="BI58">
        <v>21</v>
      </c>
      <c r="BJ58" t="s">
        <v>100</v>
      </c>
      <c r="BK58" t="s">
        <v>101</v>
      </c>
      <c r="BL58" t="s">
        <v>100</v>
      </c>
      <c r="BM58" t="s">
        <v>447</v>
      </c>
      <c r="BR58" t="s">
        <v>104</v>
      </c>
      <c r="BS58" t="s">
        <v>859</v>
      </c>
      <c r="BT58">
        <f>HYPERLINK("https%3A%2F%2Fwww.webofscience.com%2Fwos%2Fwoscc%2Ffull-record%2FWOS:000255303300002","View Full Record in Web of Science")</f>
        <v>0</v>
      </c>
    </row>
    <row r="59" spans="1:72" ht="12.75">
      <c r="A59" t="s">
        <v>72</v>
      </c>
      <c r="B59" t="s">
        <v>860</v>
      </c>
      <c r="F59" t="s">
        <v>861</v>
      </c>
      <c r="I59" t="s">
        <v>862</v>
      </c>
      <c r="J59" t="s">
        <v>77</v>
      </c>
      <c r="M59" t="s">
        <v>78</v>
      </c>
      <c r="N59" t="s">
        <v>79</v>
      </c>
      <c r="T59" t="s">
        <v>863</v>
      </c>
      <c r="U59" t="s">
        <v>864</v>
      </c>
      <c r="V59" t="s">
        <v>865</v>
      </c>
      <c r="W59" t="s">
        <v>866</v>
      </c>
      <c r="Y59" t="s">
        <v>867</v>
      </c>
      <c r="Z59" t="s">
        <v>868</v>
      </c>
      <c r="AA59" t="s">
        <v>869</v>
      </c>
      <c r="AB59" t="s">
        <v>870</v>
      </c>
      <c r="AG59">
        <v>55</v>
      </c>
      <c r="AH59">
        <v>20</v>
      </c>
      <c r="AI59">
        <v>20</v>
      </c>
      <c r="AJ59">
        <v>0</v>
      </c>
      <c r="AK59">
        <v>15</v>
      </c>
      <c r="AL59" t="s">
        <v>90</v>
      </c>
      <c r="AM59" t="s">
        <v>91</v>
      </c>
      <c r="AN59" t="s">
        <v>92</v>
      </c>
      <c r="AO59" t="s">
        <v>93</v>
      </c>
      <c r="AP59" t="s">
        <v>94</v>
      </c>
      <c r="AR59" t="s">
        <v>95</v>
      </c>
      <c r="AS59" t="s">
        <v>96</v>
      </c>
      <c r="AT59" t="s">
        <v>250</v>
      </c>
      <c r="AU59">
        <v>2008</v>
      </c>
      <c r="AV59">
        <v>31</v>
      </c>
      <c r="AW59">
        <v>2</v>
      </c>
      <c r="BB59">
        <v>251</v>
      </c>
      <c r="BC59">
        <v>268</v>
      </c>
      <c r="BE59" t="s">
        <v>871</v>
      </c>
      <c r="BF59">
        <f>HYPERLINK("http://dx.doi.org/10.1016/j.advwatres.2007.08.008","http://dx.doi.org/10.1016/j.advwatres.2007.08.008")</f>
        <v>0</v>
      </c>
      <c r="BI59">
        <v>18</v>
      </c>
      <c r="BJ59" t="s">
        <v>100</v>
      </c>
      <c r="BK59" t="s">
        <v>101</v>
      </c>
      <c r="BL59" t="s">
        <v>100</v>
      </c>
      <c r="BM59" t="s">
        <v>252</v>
      </c>
      <c r="BR59" t="s">
        <v>104</v>
      </c>
      <c r="BS59" t="s">
        <v>872</v>
      </c>
      <c r="BT59">
        <f>HYPERLINK("https%3A%2F%2Fwww.webofscience.com%2Fwos%2Fwoscc%2Ffull-record%2FWOS:000253137000004","View Full Record in Web of Science")</f>
        <v>0</v>
      </c>
    </row>
    <row r="60" spans="1:72" ht="12.75">
      <c r="A60" t="s">
        <v>72</v>
      </c>
      <c r="B60" t="s">
        <v>873</v>
      </c>
      <c r="F60" t="s">
        <v>874</v>
      </c>
      <c r="I60" t="s">
        <v>875</v>
      </c>
      <c r="J60" t="s">
        <v>77</v>
      </c>
      <c r="M60" t="s">
        <v>78</v>
      </c>
      <c r="N60" t="s">
        <v>79</v>
      </c>
      <c r="T60" t="s">
        <v>876</v>
      </c>
      <c r="U60" t="s">
        <v>877</v>
      </c>
      <c r="V60" t="s">
        <v>878</v>
      </c>
      <c r="W60" t="s">
        <v>879</v>
      </c>
      <c r="Y60" t="s">
        <v>880</v>
      </c>
      <c r="Z60" t="s">
        <v>881</v>
      </c>
      <c r="AA60" t="s">
        <v>882</v>
      </c>
      <c r="AB60" t="s">
        <v>883</v>
      </c>
      <c r="AG60">
        <v>58</v>
      </c>
      <c r="AH60">
        <v>27</v>
      </c>
      <c r="AI60">
        <v>27</v>
      </c>
      <c r="AJ60">
        <v>0</v>
      </c>
      <c r="AK60">
        <v>11</v>
      </c>
      <c r="AL60" t="s">
        <v>90</v>
      </c>
      <c r="AM60" t="s">
        <v>91</v>
      </c>
      <c r="AN60" t="s">
        <v>92</v>
      </c>
      <c r="AO60" t="s">
        <v>93</v>
      </c>
      <c r="AP60" t="s">
        <v>94</v>
      </c>
      <c r="AR60" t="s">
        <v>95</v>
      </c>
      <c r="AS60" t="s">
        <v>96</v>
      </c>
      <c r="AT60" t="s">
        <v>250</v>
      </c>
      <c r="AU60">
        <v>2008</v>
      </c>
      <c r="AV60">
        <v>31</v>
      </c>
      <c r="AW60">
        <v>2</v>
      </c>
      <c r="BB60">
        <v>355</v>
      </c>
      <c r="BC60">
        <v>369</v>
      </c>
      <c r="BE60" t="s">
        <v>884</v>
      </c>
      <c r="BF60">
        <f>HYPERLINK("http://dx.doi.org/10.1016/j.advwatres.2007.09.002","http://dx.doi.org/10.1016/j.advwatres.2007.09.002")</f>
        <v>0</v>
      </c>
      <c r="BI60">
        <v>15</v>
      </c>
      <c r="BJ60" t="s">
        <v>100</v>
      </c>
      <c r="BK60" t="s">
        <v>101</v>
      </c>
      <c r="BL60" t="s">
        <v>100</v>
      </c>
      <c r="BM60" t="s">
        <v>252</v>
      </c>
      <c r="BR60" t="s">
        <v>104</v>
      </c>
      <c r="BS60" t="s">
        <v>885</v>
      </c>
      <c r="BT60">
        <f>HYPERLINK("https%3A%2F%2Fwww.webofscience.com%2Fwos%2Fwoscc%2Ffull-record%2FWOS:000253137000011","View Full Record in Web of Science")</f>
        <v>0</v>
      </c>
    </row>
    <row r="61" spans="1:72" ht="12.75">
      <c r="A61" t="s">
        <v>72</v>
      </c>
      <c r="B61" t="s">
        <v>886</v>
      </c>
      <c r="F61" t="s">
        <v>887</v>
      </c>
      <c r="I61" t="s">
        <v>888</v>
      </c>
      <c r="J61" t="s">
        <v>77</v>
      </c>
      <c r="M61" t="s">
        <v>78</v>
      </c>
      <c r="N61" t="s">
        <v>79</v>
      </c>
      <c r="T61" t="s">
        <v>889</v>
      </c>
      <c r="U61" t="s">
        <v>890</v>
      </c>
      <c r="V61" t="s">
        <v>891</v>
      </c>
      <c r="W61" t="s">
        <v>892</v>
      </c>
      <c r="Y61" t="s">
        <v>893</v>
      </c>
      <c r="Z61" t="s">
        <v>894</v>
      </c>
      <c r="AA61" t="s">
        <v>895</v>
      </c>
      <c r="AB61" t="s">
        <v>896</v>
      </c>
      <c r="AG61">
        <v>25</v>
      </c>
      <c r="AH61">
        <v>11</v>
      </c>
      <c r="AI61">
        <v>11</v>
      </c>
      <c r="AJ61">
        <v>0</v>
      </c>
      <c r="AK61">
        <v>22</v>
      </c>
      <c r="AL61" t="s">
        <v>90</v>
      </c>
      <c r="AM61" t="s">
        <v>91</v>
      </c>
      <c r="AN61" t="s">
        <v>92</v>
      </c>
      <c r="AO61" t="s">
        <v>93</v>
      </c>
      <c r="AP61" t="s">
        <v>94</v>
      </c>
      <c r="AR61" t="s">
        <v>95</v>
      </c>
      <c r="AS61" t="s">
        <v>96</v>
      </c>
      <c r="AT61" t="s">
        <v>118</v>
      </c>
      <c r="AU61">
        <v>2008</v>
      </c>
      <c r="AV61">
        <v>31</v>
      </c>
      <c r="AW61">
        <v>12</v>
      </c>
      <c r="BB61">
        <v>1565</v>
      </c>
      <c r="BC61">
        <v>1577</v>
      </c>
      <c r="BE61" t="s">
        <v>897</v>
      </c>
      <c r="BF61">
        <f>HYPERLINK("http://dx.doi.org/10.1016/j.advwatres.2008.06.008","http://dx.doi.org/10.1016/j.advwatres.2008.06.008")</f>
        <v>0</v>
      </c>
      <c r="BI61">
        <v>13</v>
      </c>
      <c r="BJ61" t="s">
        <v>100</v>
      </c>
      <c r="BK61" t="s">
        <v>101</v>
      </c>
      <c r="BL61" t="s">
        <v>100</v>
      </c>
      <c r="BM61" t="s">
        <v>120</v>
      </c>
      <c r="BR61" t="s">
        <v>104</v>
      </c>
      <c r="BS61" t="s">
        <v>898</v>
      </c>
      <c r="BT61">
        <f>HYPERLINK("https%3A%2F%2Fwww.webofscience.com%2Fwos%2Fwoscc%2Ffull-record%2FWOS:000262026800004","View Full Record in Web of Science")</f>
        <v>0</v>
      </c>
    </row>
    <row r="62" spans="1:72" ht="12.75">
      <c r="A62" t="s">
        <v>72</v>
      </c>
      <c r="B62" t="s">
        <v>899</v>
      </c>
      <c r="F62" t="s">
        <v>900</v>
      </c>
      <c r="I62" t="s">
        <v>901</v>
      </c>
      <c r="J62" t="s">
        <v>77</v>
      </c>
      <c r="M62" t="s">
        <v>78</v>
      </c>
      <c r="N62" t="s">
        <v>79</v>
      </c>
      <c r="T62" t="s">
        <v>902</v>
      </c>
      <c r="U62" t="s">
        <v>903</v>
      </c>
      <c r="V62" t="s">
        <v>904</v>
      </c>
      <c r="W62" t="s">
        <v>905</v>
      </c>
      <c r="Y62" t="s">
        <v>906</v>
      </c>
      <c r="Z62" t="s">
        <v>907</v>
      </c>
      <c r="AA62" t="s">
        <v>908</v>
      </c>
      <c r="AB62" t="s">
        <v>909</v>
      </c>
      <c r="AG62">
        <v>19</v>
      </c>
      <c r="AH62">
        <v>27</v>
      </c>
      <c r="AI62">
        <v>28</v>
      </c>
      <c r="AJ62">
        <v>2</v>
      </c>
      <c r="AK62">
        <v>17</v>
      </c>
      <c r="AL62" t="s">
        <v>90</v>
      </c>
      <c r="AM62" t="s">
        <v>91</v>
      </c>
      <c r="AN62" t="s">
        <v>92</v>
      </c>
      <c r="AO62" t="s">
        <v>93</v>
      </c>
      <c r="AP62" t="s">
        <v>94</v>
      </c>
      <c r="AR62" t="s">
        <v>95</v>
      </c>
      <c r="AS62" t="s">
        <v>96</v>
      </c>
      <c r="AT62" t="s">
        <v>167</v>
      </c>
      <c r="AU62">
        <v>2008</v>
      </c>
      <c r="AV62">
        <v>31</v>
      </c>
      <c r="AW62">
        <v>10</v>
      </c>
      <c r="BB62">
        <v>1344</v>
      </c>
      <c r="BC62">
        <v>1351</v>
      </c>
      <c r="BE62" t="s">
        <v>910</v>
      </c>
      <c r="BF62">
        <f>HYPERLINK("http://dx.doi.org/10.1016/j.advwatres.2008.06.006","http://dx.doi.org/10.1016/j.advwatres.2008.06.006")</f>
        <v>0</v>
      </c>
      <c r="BI62">
        <v>8</v>
      </c>
      <c r="BJ62" t="s">
        <v>100</v>
      </c>
      <c r="BK62" t="s">
        <v>101</v>
      </c>
      <c r="BL62" t="s">
        <v>100</v>
      </c>
      <c r="BM62" t="s">
        <v>169</v>
      </c>
      <c r="BO62" t="s">
        <v>137</v>
      </c>
      <c r="BR62" t="s">
        <v>104</v>
      </c>
      <c r="BS62" t="s">
        <v>911</v>
      </c>
      <c r="BT62">
        <f>HYPERLINK("https%3A%2F%2Fwww.webofscience.com%2Fwos%2Fwoscc%2Ffull-record%2FWOS:000260290800007","View Full Record in Web of Science")</f>
        <v>0</v>
      </c>
    </row>
    <row r="63" spans="1:72" ht="12.75">
      <c r="A63" t="s">
        <v>72</v>
      </c>
      <c r="B63" t="s">
        <v>912</v>
      </c>
      <c r="F63" t="s">
        <v>913</v>
      </c>
      <c r="I63" t="s">
        <v>914</v>
      </c>
      <c r="J63" t="s">
        <v>77</v>
      </c>
      <c r="M63" t="s">
        <v>78</v>
      </c>
      <c r="N63" t="s">
        <v>79</v>
      </c>
      <c r="T63" t="s">
        <v>915</v>
      </c>
      <c r="U63" t="s">
        <v>916</v>
      </c>
      <c r="V63" t="s">
        <v>917</v>
      </c>
      <c r="W63" t="s">
        <v>918</v>
      </c>
      <c r="Y63" t="s">
        <v>919</v>
      </c>
      <c r="Z63" t="s">
        <v>920</v>
      </c>
      <c r="AA63" t="s">
        <v>921</v>
      </c>
      <c r="AB63" t="s">
        <v>922</v>
      </c>
      <c r="AC63" t="s">
        <v>923</v>
      </c>
      <c r="AD63" t="s">
        <v>924</v>
      </c>
      <c r="AE63" t="s">
        <v>925</v>
      </c>
      <c r="AG63">
        <v>50</v>
      </c>
      <c r="AH63">
        <v>39</v>
      </c>
      <c r="AI63">
        <v>40</v>
      </c>
      <c r="AJ63">
        <v>0</v>
      </c>
      <c r="AK63">
        <v>27</v>
      </c>
      <c r="AL63" t="s">
        <v>90</v>
      </c>
      <c r="AM63" t="s">
        <v>91</v>
      </c>
      <c r="AN63" t="s">
        <v>92</v>
      </c>
      <c r="AO63" t="s">
        <v>93</v>
      </c>
      <c r="AP63" t="s">
        <v>94</v>
      </c>
      <c r="AR63" t="s">
        <v>95</v>
      </c>
      <c r="AS63" t="s">
        <v>96</v>
      </c>
      <c r="AT63" t="s">
        <v>429</v>
      </c>
      <c r="AU63">
        <v>2008</v>
      </c>
      <c r="AV63">
        <v>31</v>
      </c>
      <c r="AW63">
        <v>9</v>
      </c>
      <c r="BB63">
        <v>1137</v>
      </c>
      <c r="BC63">
        <v>1150</v>
      </c>
      <c r="BE63" t="s">
        <v>926</v>
      </c>
      <c r="BF63">
        <f>HYPERLINK("http://dx.doi.org/10.1016/j.advwatres.2008.01.021","http://dx.doi.org/10.1016/j.advwatres.2008.01.021")</f>
        <v>0</v>
      </c>
      <c r="BI63">
        <v>14</v>
      </c>
      <c r="BJ63" t="s">
        <v>100</v>
      </c>
      <c r="BK63" t="s">
        <v>101</v>
      </c>
      <c r="BL63" t="s">
        <v>100</v>
      </c>
      <c r="BM63" t="s">
        <v>433</v>
      </c>
      <c r="BR63" t="s">
        <v>104</v>
      </c>
      <c r="BS63" t="s">
        <v>927</v>
      </c>
      <c r="BT63">
        <f>HYPERLINK("https%3A%2F%2Fwww.webofscience.com%2Fwos%2Fwoscc%2Ffull-record%2FWOS:000259690200003","View Full Record in Web of Science")</f>
        <v>0</v>
      </c>
    </row>
    <row r="64" spans="1:72" ht="12.75">
      <c r="A64" t="s">
        <v>72</v>
      </c>
      <c r="B64" t="s">
        <v>928</v>
      </c>
      <c r="F64" t="s">
        <v>929</v>
      </c>
      <c r="I64" t="s">
        <v>930</v>
      </c>
      <c r="J64" t="s">
        <v>77</v>
      </c>
      <c r="M64" t="s">
        <v>78</v>
      </c>
      <c r="N64" t="s">
        <v>79</v>
      </c>
      <c r="T64" t="s">
        <v>931</v>
      </c>
      <c r="U64" t="s">
        <v>932</v>
      </c>
      <c r="V64" t="s">
        <v>933</v>
      </c>
      <c r="W64" t="s">
        <v>934</v>
      </c>
      <c r="Y64" t="s">
        <v>935</v>
      </c>
      <c r="Z64" t="s">
        <v>936</v>
      </c>
      <c r="AA64" t="s">
        <v>937</v>
      </c>
      <c r="AB64" t="s">
        <v>938</v>
      </c>
      <c r="AG64">
        <v>63</v>
      </c>
      <c r="AH64">
        <v>8</v>
      </c>
      <c r="AI64">
        <v>8</v>
      </c>
      <c r="AJ64">
        <v>0</v>
      </c>
      <c r="AK64">
        <v>4</v>
      </c>
      <c r="AL64" t="s">
        <v>90</v>
      </c>
      <c r="AM64" t="s">
        <v>91</v>
      </c>
      <c r="AN64" t="s">
        <v>92</v>
      </c>
      <c r="AO64" t="s">
        <v>93</v>
      </c>
      <c r="AP64" t="s">
        <v>94</v>
      </c>
      <c r="AR64" t="s">
        <v>95</v>
      </c>
      <c r="AS64" t="s">
        <v>96</v>
      </c>
      <c r="AT64" t="s">
        <v>224</v>
      </c>
      <c r="AU64">
        <v>2008</v>
      </c>
      <c r="AV64">
        <v>31</v>
      </c>
      <c r="AW64">
        <v>3</v>
      </c>
      <c r="BB64">
        <v>484</v>
      </c>
      <c r="BC64">
        <v>502</v>
      </c>
      <c r="BE64" t="s">
        <v>939</v>
      </c>
      <c r="BF64">
        <f>HYPERLINK("http://dx.doi.org/10.1016/j.advwatres.2007.10.005","http://dx.doi.org/10.1016/j.advwatres.2007.10.005")</f>
        <v>0</v>
      </c>
      <c r="BI64">
        <v>19</v>
      </c>
      <c r="BJ64" t="s">
        <v>100</v>
      </c>
      <c r="BK64" t="s">
        <v>101</v>
      </c>
      <c r="BL64" t="s">
        <v>100</v>
      </c>
      <c r="BM64" t="s">
        <v>226</v>
      </c>
      <c r="BR64" t="s">
        <v>104</v>
      </c>
      <c r="BS64" t="s">
        <v>940</v>
      </c>
      <c r="BT64">
        <f>HYPERLINK("https%3A%2F%2Fwww.webofscience.com%2Fwos%2Fwoscc%2Ffull-record%2FWOS:000254397700006","View Full Record in Web of Science")</f>
        <v>0</v>
      </c>
    </row>
    <row r="65" spans="1:72" ht="12.75">
      <c r="A65" t="s">
        <v>72</v>
      </c>
      <c r="B65" t="s">
        <v>941</v>
      </c>
      <c r="F65" t="s">
        <v>942</v>
      </c>
      <c r="I65" t="s">
        <v>943</v>
      </c>
      <c r="J65" t="s">
        <v>77</v>
      </c>
      <c r="M65" t="s">
        <v>78</v>
      </c>
      <c r="N65" t="s">
        <v>773</v>
      </c>
      <c r="W65" t="s">
        <v>944</v>
      </c>
      <c r="Y65" t="s">
        <v>945</v>
      </c>
      <c r="Z65" t="s">
        <v>946</v>
      </c>
      <c r="AA65" t="s">
        <v>947</v>
      </c>
      <c r="AB65" t="s">
        <v>948</v>
      </c>
      <c r="AG65">
        <v>2</v>
      </c>
      <c r="AH65">
        <v>2</v>
      </c>
      <c r="AI65">
        <v>2</v>
      </c>
      <c r="AJ65">
        <v>0</v>
      </c>
      <c r="AK65">
        <v>2</v>
      </c>
      <c r="AL65" t="s">
        <v>90</v>
      </c>
      <c r="AM65" t="s">
        <v>91</v>
      </c>
      <c r="AN65" t="s">
        <v>92</v>
      </c>
      <c r="AO65" t="s">
        <v>93</v>
      </c>
      <c r="AP65" t="s">
        <v>94</v>
      </c>
      <c r="AR65" t="s">
        <v>95</v>
      </c>
      <c r="AS65" t="s">
        <v>96</v>
      </c>
      <c r="AT65" t="s">
        <v>118</v>
      </c>
      <c r="AU65">
        <v>2008</v>
      </c>
      <c r="AV65">
        <v>31</v>
      </c>
      <c r="AW65">
        <v>12</v>
      </c>
      <c r="BB65">
        <v>1764</v>
      </c>
      <c r="BC65">
        <v>1764</v>
      </c>
      <c r="BE65" t="s">
        <v>949</v>
      </c>
      <c r="BF65">
        <f>HYPERLINK("http://dx.doi.org/10.1016/j.advwatres.2008.05.008","http://dx.doi.org/10.1016/j.advwatres.2008.05.008")</f>
        <v>0</v>
      </c>
      <c r="BI65">
        <v>1</v>
      </c>
      <c r="BJ65" t="s">
        <v>100</v>
      </c>
      <c r="BK65" t="s">
        <v>101</v>
      </c>
      <c r="BL65" t="s">
        <v>100</v>
      </c>
      <c r="BM65" t="s">
        <v>120</v>
      </c>
      <c r="BO65" t="s">
        <v>103</v>
      </c>
      <c r="BR65" t="s">
        <v>104</v>
      </c>
      <c r="BS65" t="s">
        <v>950</v>
      </c>
      <c r="BT65">
        <f>HYPERLINK("https%3A%2F%2Fwww.webofscience.com%2Fwos%2Fwoscc%2Ffull-record%2FWOS:000262026800020","View Full Record in Web of Science")</f>
        <v>0</v>
      </c>
    </row>
    <row r="66" spans="1:72" ht="12.75">
      <c r="A66" t="s">
        <v>72</v>
      </c>
      <c r="B66" t="s">
        <v>951</v>
      </c>
      <c r="F66" t="s">
        <v>952</v>
      </c>
      <c r="I66" t="s">
        <v>953</v>
      </c>
      <c r="J66" t="s">
        <v>77</v>
      </c>
      <c r="M66" t="s">
        <v>78</v>
      </c>
      <c r="N66" t="s">
        <v>79</v>
      </c>
      <c r="T66" t="s">
        <v>954</v>
      </c>
      <c r="U66" t="s">
        <v>955</v>
      </c>
      <c r="V66" t="s">
        <v>956</v>
      </c>
      <c r="W66" t="s">
        <v>957</v>
      </c>
      <c r="Y66" t="s">
        <v>958</v>
      </c>
      <c r="Z66" t="s">
        <v>959</v>
      </c>
      <c r="AA66" t="s">
        <v>960</v>
      </c>
      <c r="AB66" t="s">
        <v>87</v>
      </c>
      <c r="AC66" t="s">
        <v>961</v>
      </c>
      <c r="AD66" t="s">
        <v>962</v>
      </c>
      <c r="AE66" t="s">
        <v>963</v>
      </c>
      <c r="AG66">
        <v>15</v>
      </c>
      <c r="AH66">
        <v>16</v>
      </c>
      <c r="AI66">
        <v>21</v>
      </c>
      <c r="AJ66">
        <v>0</v>
      </c>
      <c r="AK66">
        <v>3</v>
      </c>
      <c r="AL66" t="s">
        <v>90</v>
      </c>
      <c r="AM66" t="s">
        <v>91</v>
      </c>
      <c r="AN66" t="s">
        <v>92</v>
      </c>
      <c r="AO66" t="s">
        <v>93</v>
      </c>
      <c r="AP66" t="s">
        <v>94</v>
      </c>
      <c r="AR66" t="s">
        <v>95</v>
      </c>
      <c r="AS66" t="s">
        <v>96</v>
      </c>
      <c r="AT66" t="s">
        <v>97</v>
      </c>
      <c r="AU66">
        <v>2008</v>
      </c>
      <c r="AV66">
        <v>31</v>
      </c>
      <c r="AW66">
        <v>11</v>
      </c>
      <c r="AZ66" t="s">
        <v>98</v>
      </c>
      <c r="BB66">
        <v>1433</v>
      </c>
      <c r="BC66">
        <v>1443</v>
      </c>
      <c r="BE66" t="s">
        <v>964</v>
      </c>
      <c r="BF66">
        <f>HYPERLINK("http://dx.doi.org/10.1016/j.advwatres.2008.01.012","http://dx.doi.org/10.1016/j.advwatres.2008.01.012")</f>
        <v>0</v>
      </c>
      <c r="BI66">
        <v>11</v>
      </c>
      <c r="BJ66" t="s">
        <v>100</v>
      </c>
      <c r="BK66" t="s">
        <v>101</v>
      </c>
      <c r="BL66" t="s">
        <v>100</v>
      </c>
      <c r="BM66" t="s">
        <v>102</v>
      </c>
      <c r="BR66" t="s">
        <v>104</v>
      </c>
      <c r="BS66" t="s">
        <v>965</v>
      </c>
      <c r="BT66">
        <f>HYPERLINK("https%3A%2F%2Fwww.webofscience.com%2Fwos%2Fwoscc%2Ffull-record%2FWOS:000261649600003","View Full Record in Web of Science")</f>
        <v>0</v>
      </c>
    </row>
    <row r="67" spans="1:72" ht="12.75">
      <c r="A67" t="s">
        <v>72</v>
      </c>
      <c r="B67" t="s">
        <v>966</v>
      </c>
      <c r="F67" t="s">
        <v>967</v>
      </c>
      <c r="I67" t="s">
        <v>968</v>
      </c>
      <c r="J67" t="s">
        <v>77</v>
      </c>
      <c r="M67" t="s">
        <v>78</v>
      </c>
      <c r="N67" t="s">
        <v>79</v>
      </c>
      <c r="T67" t="s">
        <v>969</v>
      </c>
      <c r="U67" t="s">
        <v>970</v>
      </c>
      <c r="V67" t="s">
        <v>971</v>
      </c>
      <c r="W67" t="s">
        <v>972</v>
      </c>
      <c r="Y67" t="s">
        <v>973</v>
      </c>
      <c r="Z67" t="s">
        <v>974</v>
      </c>
      <c r="AC67" t="s">
        <v>975</v>
      </c>
      <c r="AD67" t="s">
        <v>976</v>
      </c>
      <c r="AE67" t="s">
        <v>977</v>
      </c>
      <c r="AG67">
        <v>30</v>
      </c>
      <c r="AH67">
        <v>41</v>
      </c>
      <c r="AI67">
        <v>45</v>
      </c>
      <c r="AJ67">
        <v>0</v>
      </c>
      <c r="AK67">
        <v>5</v>
      </c>
      <c r="AL67" t="s">
        <v>90</v>
      </c>
      <c r="AM67" t="s">
        <v>91</v>
      </c>
      <c r="AN67" t="s">
        <v>92</v>
      </c>
      <c r="AO67" t="s">
        <v>93</v>
      </c>
      <c r="AP67" t="s">
        <v>94</v>
      </c>
      <c r="AR67" t="s">
        <v>95</v>
      </c>
      <c r="AS67" t="s">
        <v>96</v>
      </c>
      <c r="AT67" t="s">
        <v>167</v>
      </c>
      <c r="AU67">
        <v>2008</v>
      </c>
      <c r="AV67">
        <v>31</v>
      </c>
      <c r="AW67">
        <v>10</v>
      </c>
      <c r="BB67">
        <v>1399</v>
      </c>
      <c r="BC67">
        <v>1410</v>
      </c>
      <c r="BE67" t="s">
        <v>978</v>
      </c>
      <c r="BF67">
        <f>HYPERLINK("http://dx.doi.org/10.1016/j.advwatres.2008.07.008","http://dx.doi.org/10.1016/j.advwatres.2008.07.008")</f>
        <v>0</v>
      </c>
      <c r="BI67">
        <v>12</v>
      </c>
      <c r="BJ67" t="s">
        <v>100</v>
      </c>
      <c r="BK67" t="s">
        <v>101</v>
      </c>
      <c r="BL67" t="s">
        <v>100</v>
      </c>
      <c r="BM67" t="s">
        <v>169</v>
      </c>
      <c r="BR67" t="s">
        <v>104</v>
      </c>
      <c r="BS67" t="s">
        <v>979</v>
      </c>
      <c r="BT67">
        <f>HYPERLINK("https%3A%2F%2Fwww.webofscience.com%2Fwos%2Fwoscc%2Ffull-record%2FWOS:000260290800013","View Full Record in Web of Science")</f>
        <v>0</v>
      </c>
    </row>
    <row r="68" spans="1:72" ht="12.75">
      <c r="A68" t="s">
        <v>72</v>
      </c>
      <c r="B68" t="s">
        <v>980</v>
      </c>
      <c r="F68" t="s">
        <v>981</v>
      </c>
      <c r="I68" t="s">
        <v>982</v>
      </c>
      <c r="J68" t="s">
        <v>77</v>
      </c>
      <c r="M68" t="s">
        <v>78</v>
      </c>
      <c r="N68" t="s">
        <v>79</v>
      </c>
      <c r="T68" t="s">
        <v>983</v>
      </c>
      <c r="U68" t="s">
        <v>984</v>
      </c>
      <c r="V68" t="s">
        <v>985</v>
      </c>
      <c r="W68" t="s">
        <v>986</v>
      </c>
      <c r="Y68" t="s">
        <v>987</v>
      </c>
      <c r="Z68" t="s">
        <v>988</v>
      </c>
      <c r="AB68" t="s">
        <v>989</v>
      </c>
      <c r="AG68">
        <v>28</v>
      </c>
      <c r="AH68">
        <v>65</v>
      </c>
      <c r="AI68">
        <v>65</v>
      </c>
      <c r="AJ68">
        <v>3</v>
      </c>
      <c r="AK68">
        <v>27</v>
      </c>
      <c r="AL68" t="s">
        <v>90</v>
      </c>
      <c r="AM68" t="s">
        <v>91</v>
      </c>
      <c r="AN68" t="s">
        <v>92</v>
      </c>
      <c r="AO68" t="s">
        <v>93</v>
      </c>
      <c r="AP68" t="s">
        <v>94</v>
      </c>
      <c r="AR68" t="s">
        <v>95</v>
      </c>
      <c r="AS68" t="s">
        <v>96</v>
      </c>
      <c r="AT68" t="s">
        <v>990</v>
      </c>
      <c r="AU68">
        <v>2008</v>
      </c>
      <c r="AV68">
        <v>31</v>
      </c>
      <c r="AW68">
        <v>6</v>
      </c>
      <c r="BB68">
        <v>926</v>
      </c>
      <c r="BC68">
        <v>936</v>
      </c>
      <c r="BE68" t="s">
        <v>991</v>
      </c>
      <c r="BF68">
        <f>HYPERLINK("http://dx.doi.org/10.1016/j.advwatres.2008.03.002","http://dx.doi.org/10.1016/j.advwatres.2008.03.002")</f>
        <v>0</v>
      </c>
      <c r="BI68">
        <v>11</v>
      </c>
      <c r="BJ68" t="s">
        <v>100</v>
      </c>
      <c r="BK68" t="s">
        <v>101</v>
      </c>
      <c r="BL68" t="s">
        <v>100</v>
      </c>
      <c r="BM68" t="s">
        <v>992</v>
      </c>
      <c r="BO68" t="s">
        <v>137</v>
      </c>
      <c r="BR68" t="s">
        <v>104</v>
      </c>
      <c r="BS68" t="s">
        <v>993</v>
      </c>
      <c r="BT68">
        <f>HYPERLINK("https%3A%2F%2Fwww.webofscience.com%2Fwos%2Fwoscc%2Ffull-record%2FWOS:000257003800005","View Full Record in Web of Science")</f>
        <v>0</v>
      </c>
    </row>
    <row r="69" spans="1:72" ht="12.75">
      <c r="A69" t="s">
        <v>72</v>
      </c>
      <c r="B69" t="s">
        <v>994</v>
      </c>
      <c r="F69" t="s">
        <v>995</v>
      </c>
      <c r="I69" t="s">
        <v>996</v>
      </c>
      <c r="J69" t="s">
        <v>77</v>
      </c>
      <c r="M69" t="s">
        <v>78</v>
      </c>
      <c r="N69" t="s">
        <v>79</v>
      </c>
      <c r="T69" t="s">
        <v>997</v>
      </c>
      <c r="U69" t="s">
        <v>998</v>
      </c>
      <c r="V69" t="s">
        <v>999</v>
      </c>
      <c r="W69" t="s">
        <v>1000</v>
      </c>
      <c r="Y69" t="s">
        <v>1001</v>
      </c>
      <c r="Z69" t="s">
        <v>1002</v>
      </c>
      <c r="AA69" t="s">
        <v>1003</v>
      </c>
      <c r="AB69" t="s">
        <v>1004</v>
      </c>
      <c r="AG69">
        <v>36</v>
      </c>
      <c r="AH69">
        <v>11</v>
      </c>
      <c r="AI69">
        <v>11</v>
      </c>
      <c r="AJ69">
        <v>0</v>
      </c>
      <c r="AK69">
        <v>14</v>
      </c>
      <c r="AL69" t="s">
        <v>90</v>
      </c>
      <c r="AM69" t="s">
        <v>91</v>
      </c>
      <c r="AN69" t="s">
        <v>92</v>
      </c>
      <c r="AO69" t="s">
        <v>93</v>
      </c>
      <c r="AP69" t="s">
        <v>94</v>
      </c>
      <c r="AR69" t="s">
        <v>95</v>
      </c>
      <c r="AS69" t="s">
        <v>96</v>
      </c>
      <c r="AT69" t="s">
        <v>263</v>
      </c>
      <c r="AU69">
        <v>2008</v>
      </c>
      <c r="AV69">
        <v>31</v>
      </c>
      <c r="AW69">
        <v>1</v>
      </c>
      <c r="BB69">
        <v>82</v>
      </c>
      <c r="BC69">
        <v>95</v>
      </c>
      <c r="BE69" t="s">
        <v>1005</v>
      </c>
      <c r="BF69">
        <f>HYPERLINK("http://dx.doi.org/10.1016/j.advwatres.2007.06.007","http://dx.doi.org/10.1016/j.advwatres.2007.06.007")</f>
        <v>0</v>
      </c>
      <c r="BI69">
        <v>14</v>
      </c>
      <c r="BJ69" t="s">
        <v>100</v>
      </c>
      <c r="BK69" t="s">
        <v>101</v>
      </c>
      <c r="BL69" t="s">
        <v>100</v>
      </c>
      <c r="BM69" t="s">
        <v>265</v>
      </c>
      <c r="BR69" t="s">
        <v>104</v>
      </c>
      <c r="BS69" t="s">
        <v>1006</v>
      </c>
      <c r="BT69">
        <f>HYPERLINK("https%3A%2F%2Fwww.webofscience.com%2Fwos%2Fwoscc%2Ffull-record%2FWOS:000253019900007","View Full Record in Web of Science")</f>
        <v>0</v>
      </c>
    </row>
    <row r="70" spans="1:72" ht="12.75">
      <c r="A70" t="s">
        <v>72</v>
      </c>
      <c r="B70" t="s">
        <v>1007</v>
      </c>
      <c r="F70" t="s">
        <v>1008</v>
      </c>
      <c r="I70" t="s">
        <v>1009</v>
      </c>
      <c r="J70" t="s">
        <v>77</v>
      </c>
      <c r="M70" t="s">
        <v>78</v>
      </c>
      <c r="N70" t="s">
        <v>79</v>
      </c>
      <c r="T70" t="s">
        <v>1010</v>
      </c>
      <c r="U70" t="s">
        <v>1011</v>
      </c>
      <c r="V70" t="s">
        <v>1012</v>
      </c>
      <c r="W70" t="s">
        <v>1013</v>
      </c>
      <c r="Y70" t="s">
        <v>1014</v>
      </c>
      <c r="Z70" t="s">
        <v>1015</v>
      </c>
      <c r="AA70" t="s">
        <v>1016</v>
      </c>
      <c r="AB70" t="s">
        <v>1017</v>
      </c>
      <c r="AC70" t="s">
        <v>1018</v>
      </c>
      <c r="AD70" t="s">
        <v>1018</v>
      </c>
      <c r="AE70" t="s">
        <v>1019</v>
      </c>
      <c r="AG70">
        <v>37</v>
      </c>
      <c r="AH70">
        <v>22</v>
      </c>
      <c r="AI70">
        <v>24</v>
      </c>
      <c r="AJ70">
        <v>0</v>
      </c>
      <c r="AK70">
        <v>17</v>
      </c>
      <c r="AL70" t="s">
        <v>90</v>
      </c>
      <c r="AM70" t="s">
        <v>91</v>
      </c>
      <c r="AN70" t="s">
        <v>92</v>
      </c>
      <c r="AO70" t="s">
        <v>93</v>
      </c>
      <c r="AP70" t="s">
        <v>94</v>
      </c>
      <c r="AR70" t="s">
        <v>95</v>
      </c>
      <c r="AS70" t="s">
        <v>96</v>
      </c>
      <c r="AT70" t="s">
        <v>118</v>
      </c>
      <c r="AU70">
        <v>2008</v>
      </c>
      <c r="AV70">
        <v>31</v>
      </c>
      <c r="AW70">
        <v>12</v>
      </c>
      <c r="BB70">
        <v>1540</v>
      </c>
      <c r="BC70">
        <v>1551</v>
      </c>
      <c r="BE70" t="s">
        <v>1020</v>
      </c>
      <c r="BF70">
        <f>HYPERLINK("http://dx.doi.org/10.1016/j.advwatres.2008.05.007","http://dx.doi.org/10.1016/j.advwatres.2008.05.007")</f>
        <v>0</v>
      </c>
      <c r="BI70">
        <v>12</v>
      </c>
      <c r="BJ70" t="s">
        <v>100</v>
      </c>
      <c r="BK70" t="s">
        <v>101</v>
      </c>
      <c r="BL70" t="s">
        <v>100</v>
      </c>
      <c r="BM70" t="s">
        <v>120</v>
      </c>
      <c r="BR70" t="s">
        <v>104</v>
      </c>
      <c r="BS70" t="s">
        <v>1021</v>
      </c>
      <c r="BT70">
        <f>HYPERLINK("https%3A%2F%2Fwww.webofscience.com%2Fwos%2Fwoscc%2Ffull-record%2FWOS:000262026800002","View Full Record in Web of Science")</f>
        <v>0</v>
      </c>
    </row>
    <row r="71" spans="1:72" ht="12.75">
      <c r="A71" t="s">
        <v>72</v>
      </c>
      <c r="B71" t="s">
        <v>1022</v>
      </c>
      <c r="F71" t="s">
        <v>1023</v>
      </c>
      <c r="I71" t="s">
        <v>1024</v>
      </c>
      <c r="J71" t="s">
        <v>77</v>
      </c>
      <c r="M71" t="s">
        <v>78</v>
      </c>
      <c r="N71" t="s">
        <v>79</v>
      </c>
      <c r="T71" t="s">
        <v>1025</v>
      </c>
      <c r="U71" t="s">
        <v>1026</v>
      </c>
      <c r="V71" t="s">
        <v>1027</v>
      </c>
      <c r="W71" t="s">
        <v>1028</v>
      </c>
      <c r="Y71" t="s">
        <v>1029</v>
      </c>
      <c r="Z71" t="s">
        <v>1030</v>
      </c>
      <c r="AA71" t="s">
        <v>1031</v>
      </c>
      <c r="AC71" t="s">
        <v>1032</v>
      </c>
      <c r="AD71" t="s">
        <v>1033</v>
      </c>
      <c r="AE71" t="s">
        <v>1034</v>
      </c>
      <c r="AG71">
        <v>60</v>
      </c>
      <c r="AH71">
        <v>104</v>
      </c>
      <c r="AI71">
        <v>105</v>
      </c>
      <c r="AJ71">
        <v>0</v>
      </c>
      <c r="AK71">
        <v>44</v>
      </c>
      <c r="AL71" t="s">
        <v>90</v>
      </c>
      <c r="AM71" t="s">
        <v>91</v>
      </c>
      <c r="AN71" t="s">
        <v>92</v>
      </c>
      <c r="AO71" t="s">
        <v>93</v>
      </c>
      <c r="AP71" t="s">
        <v>94</v>
      </c>
      <c r="AR71" t="s">
        <v>95</v>
      </c>
      <c r="AS71" t="s">
        <v>96</v>
      </c>
      <c r="AT71" t="s">
        <v>97</v>
      </c>
      <c r="AU71">
        <v>2008</v>
      </c>
      <c r="AV71">
        <v>31</v>
      </c>
      <c r="AW71">
        <v>11</v>
      </c>
      <c r="AZ71" t="s">
        <v>98</v>
      </c>
      <c r="BB71">
        <v>1503</v>
      </c>
      <c r="BC71">
        <v>1514</v>
      </c>
      <c r="BE71" t="s">
        <v>1035</v>
      </c>
      <c r="BF71">
        <f>HYPERLINK("http://dx.doi.org/10.1016/j.advwatres.2008.07.017","http://dx.doi.org/10.1016/j.advwatres.2008.07.017")</f>
        <v>0</v>
      </c>
      <c r="BI71">
        <v>12</v>
      </c>
      <c r="BJ71" t="s">
        <v>100</v>
      </c>
      <c r="BK71" t="s">
        <v>101</v>
      </c>
      <c r="BL71" t="s">
        <v>100</v>
      </c>
      <c r="BM71" t="s">
        <v>102</v>
      </c>
      <c r="BR71" t="s">
        <v>104</v>
      </c>
      <c r="BS71" t="s">
        <v>1036</v>
      </c>
      <c r="BT71">
        <f>HYPERLINK("https%3A%2F%2Fwww.webofscience.com%2Fwos%2Fwoscc%2Ffull-record%2FWOS:000261649600009","View Full Record in Web of Science")</f>
        <v>0</v>
      </c>
    </row>
    <row r="72" spans="1:72" ht="12.75">
      <c r="A72" t="s">
        <v>72</v>
      </c>
      <c r="B72" t="s">
        <v>1037</v>
      </c>
      <c r="F72" t="s">
        <v>1038</v>
      </c>
      <c r="I72" t="s">
        <v>1039</v>
      </c>
      <c r="J72" t="s">
        <v>77</v>
      </c>
      <c r="M72" t="s">
        <v>78</v>
      </c>
      <c r="N72" t="s">
        <v>79</v>
      </c>
      <c r="T72" t="s">
        <v>1040</v>
      </c>
      <c r="U72" t="s">
        <v>1041</v>
      </c>
      <c r="V72" t="s">
        <v>1042</v>
      </c>
      <c r="W72" t="s">
        <v>1043</v>
      </c>
      <c r="Y72" t="s">
        <v>1044</v>
      </c>
      <c r="Z72" t="s">
        <v>1045</v>
      </c>
      <c r="AA72" t="s">
        <v>1046</v>
      </c>
      <c r="AB72" t="s">
        <v>1047</v>
      </c>
      <c r="AG72">
        <v>62</v>
      </c>
      <c r="AH72">
        <v>225</v>
      </c>
      <c r="AI72">
        <v>243</v>
      </c>
      <c r="AJ72">
        <v>3</v>
      </c>
      <c r="AK72">
        <v>87</v>
      </c>
      <c r="AL72" t="s">
        <v>90</v>
      </c>
      <c r="AM72" t="s">
        <v>91</v>
      </c>
      <c r="AN72" t="s">
        <v>92</v>
      </c>
      <c r="AO72" t="s">
        <v>93</v>
      </c>
      <c r="AP72" t="s">
        <v>94</v>
      </c>
      <c r="AR72" t="s">
        <v>95</v>
      </c>
      <c r="AS72" t="s">
        <v>96</v>
      </c>
      <c r="AT72" t="s">
        <v>445</v>
      </c>
      <c r="AU72">
        <v>2008</v>
      </c>
      <c r="AV72">
        <v>31</v>
      </c>
      <c r="AW72">
        <v>4</v>
      </c>
      <c r="BB72">
        <v>630</v>
      </c>
      <c r="BC72">
        <v>648</v>
      </c>
      <c r="BE72" t="s">
        <v>1048</v>
      </c>
      <c r="BF72">
        <f>HYPERLINK("http://dx.doi.org/10.1016/j.advwatres.2007.12.003","http://dx.doi.org/10.1016/j.advwatres.2007.12.003")</f>
        <v>0</v>
      </c>
      <c r="BI72">
        <v>19</v>
      </c>
      <c r="BJ72" t="s">
        <v>100</v>
      </c>
      <c r="BK72" t="s">
        <v>101</v>
      </c>
      <c r="BL72" t="s">
        <v>100</v>
      </c>
      <c r="BM72" t="s">
        <v>447</v>
      </c>
      <c r="BO72" t="s">
        <v>644</v>
      </c>
      <c r="BR72" t="s">
        <v>104</v>
      </c>
      <c r="BS72" t="s">
        <v>1049</v>
      </c>
      <c r="BT72">
        <f>HYPERLINK("https%3A%2F%2Fwww.webofscience.com%2Fwos%2Fwoscc%2Ffull-record%2FWOS:000255303300003","View Full Record in Web of Science")</f>
        <v>0</v>
      </c>
    </row>
    <row r="73" spans="1:72" ht="12.75">
      <c r="A73" t="s">
        <v>72</v>
      </c>
      <c r="B73" t="s">
        <v>1050</v>
      </c>
      <c r="F73" t="s">
        <v>1051</v>
      </c>
      <c r="I73" t="s">
        <v>1052</v>
      </c>
      <c r="J73" t="s">
        <v>77</v>
      </c>
      <c r="M73" t="s">
        <v>78</v>
      </c>
      <c r="N73" t="s">
        <v>79</v>
      </c>
      <c r="T73" t="s">
        <v>1053</v>
      </c>
      <c r="U73" t="s">
        <v>1054</v>
      </c>
      <c r="V73" t="s">
        <v>1055</v>
      </c>
      <c r="W73" t="s">
        <v>1056</v>
      </c>
      <c r="Y73" t="s">
        <v>1057</v>
      </c>
      <c r="Z73" t="s">
        <v>1058</v>
      </c>
      <c r="AA73" t="s">
        <v>1059</v>
      </c>
      <c r="AB73" t="s">
        <v>1060</v>
      </c>
      <c r="AC73" t="s">
        <v>1061</v>
      </c>
      <c r="AD73" t="s">
        <v>1062</v>
      </c>
      <c r="AE73" t="s">
        <v>1063</v>
      </c>
      <c r="AG73">
        <v>68</v>
      </c>
      <c r="AH73">
        <v>71</v>
      </c>
      <c r="AI73">
        <v>71</v>
      </c>
      <c r="AJ73">
        <v>0</v>
      </c>
      <c r="AK73">
        <v>20</v>
      </c>
      <c r="AL73" t="s">
        <v>90</v>
      </c>
      <c r="AM73" t="s">
        <v>91</v>
      </c>
      <c r="AN73" t="s">
        <v>92</v>
      </c>
      <c r="AO73" t="s">
        <v>93</v>
      </c>
      <c r="AP73" t="s">
        <v>94</v>
      </c>
      <c r="AR73" t="s">
        <v>95</v>
      </c>
      <c r="AS73" t="s">
        <v>96</v>
      </c>
      <c r="AT73" t="s">
        <v>118</v>
      </c>
      <c r="AU73">
        <v>2008</v>
      </c>
      <c r="AV73">
        <v>31</v>
      </c>
      <c r="AW73">
        <v>12</v>
      </c>
      <c r="BB73">
        <v>1674</v>
      </c>
      <c r="BC73">
        <v>1686</v>
      </c>
      <c r="BE73" t="s">
        <v>1064</v>
      </c>
      <c r="BF73">
        <f>HYPERLINK("http://dx.doi.org/10.1016/j.advwatres.2008.08.002","http://dx.doi.org/10.1016/j.advwatres.2008.08.002")</f>
        <v>0</v>
      </c>
      <c r="BI73">
        <v>13</v>
      </c>
      <c r="BJ73" t="s">
        <v>100</v>
      </c>
      <c r="BK73" t="s">
        <v>101</v>
      </c>
      <c r="BL73" t="s">
        <v>100</v>
      </c>
      <c r="BM73" t="s">
        <v>120</v>
      </c>
      <c r="BR73" t="s">
        <v>104</v>
      </c>
      <c r="BS73" t="s">
        <v>1065</v>
      </c>
      <c r="BT73">
        <f>HYPERLINK("https%3A%2F%2Fwww.webofscience.com%2Fwos%2Fwoscc%2Ffull-record%2FWOS:000262026800012","View Full Record in Web of Science")</f>
        <v>0</v>
      </c>
    </row>
    <row r="74" spans="1:72" ht="12.75">
      <c r="A74" t="s">
        <v>72</v>
      </c>
      <c r="B74" t="s">
        <v>1066</v>
      </c>
      <c r="F74" t="s">
        <v>1067</v>
      </c>
      <c r="I74" t="s">
        <v>1068</v>
      </c>
      <c r="J74" t="s">
        <v>77</v>
      </c>
      <c r="M74" t="s">
        <v>78</v>
      </c>
      <c r="N74" t="s">
        <v>79</v>
      </c>
      <c r="T74" t="s">
        <v>1069</v>
      </c>
      <c r="U74" t="s">
        <v>1070</v>
      </c>
      <c r="V74" t="s">
        <v>1071</v>
      </c>
      <c r="W74" t="s">
        <v>1072</v>
      </c>
      <c r="Y74" t="s">
        <v>1073</v>
      </c>
      <c r="Z74" t="s">
        <v>1074</v>
      </c>
      <c r="AA74" t="s">
        <v>1075</v>
      </c>
      <c r="AB74" t="s">
        <v>1076</v>
      </c>
      <c r="AG74">
        <v>29</v>
      </c>
      <c r="AH74">
        <v>74</v>
      </c>
      <c r="AI74">
        <v>74</v>
      </c>
      <c r="AJ74">
        <v>0</v>
      </c>
      <c r="AK74">
        <v>43</v>
      </c>
      <c r="AL74" t="s">
        <v>90</v>
      </c>
      <c r="AM74" t="s">
        <v>91</v>
      </c>
      <c r="AN74" t="s">
        <v>92</v>
      </c>
      <c r="AO74" t="s">
        <v>93</v>
      </c>
      <c r="AR74" t="s">
        <v>95</v>
      </c>
      <c r="AS74" t="s">
        <v>96</v>
      </c>
      <c r="AT74" t="s">
        <v>429</v>
      </c>
      <c r="AU74">
        <v>2008</v>
      </c>
      <c r="AV74">
        <v>31</v>
      </c>
      <c r="AW74">
        <v>9</v>
      </c>
      <c r="BB74">
        <v>1221</v>
      </c>
      <c r="BC74">
        <v>1232</v>
      </c>
      <c r="BE74" t="s">
        <v>1077</v>
      </c>
      <c r="BF74">
        <f>HYPERLINK("http://dx.doi.org/10.1016/j.advwatres.2008.01.008","http://dx.doi.org/10.1016/j.advwatres.2008.01.008")</f>
        <v>0</v>
      </c>
      <c r="BI74">
        <v>12</v>
      </c>
      <c r="BJ74" t="s">
        <v>100</v>
      </c>
      <c r="BK74" t="s">
        <v>101</v>
      </c>
      <c r="BL74" t="s">
        <v>100</v>
      </c>
      <c r="BM74" t="s">
        <v>433</v>
      </c>
      <c r="BR74" t="s">
        <v>104</v>
      </c>
      <c r="BS74" t="s">
        <v>1078</v>
      </c>
      <c r="BT74">
        <f>HYPERLINK("https%3A%2F%2Fwww.webofscience.com%2Fwos%2Fwoscc%2Ffull-record%2FWOS:000259690200008","View Full Record in Web of Science")</f>
        <v>0</v>
      </c>
    </row>
    <row r="75" spans="1:72" ht="12.75">
      <c r="A75" t="s">
        <v>72</v>
      </c>
      <c r="B75" t="s">
        <v>1079</v>
      </c>
      <c r="F75" t="s">
        <v>1080</v>
      </c>
      <c r="I75" t="s">
        <v>1081</v>
      </c>
      <c r="J75" t="s">
        <v>77</v>
      </c>
      <c r="M75" t="s">
        <v>78</v>
      </c>
      <c r="N75" t="s">
        <v>79</v>
      </c>
      <c r="T75" t="s">
        <v>1082</v>
      </c>
      <c r="U75" t="s">
        <v>1083</v>
      </c>
      <c r="V75" t="s">
        <v>1084</v>
      </c>
      <c r="W75" t="s">
        <v>1085</v>
      </c>
      <c r="Y75" t="s">
        <v>1086</v>
      </c>
      <c r="Z75" t="s">
        <v>1087</v>
      </c>
      <c r="AA75" t="s">
        <v>1088</v>
      </c>
      <c r="AB75" t="s">
        <v>1089</v>
      </c>
      <c r="AC75" t="s">
        <v>923</v>
      </c>
      <c r="AD75" t="s">
        <v>924</v>
      </c>
      <c r="AE75" t="s">
        <v>1090</v>
      </c>
      <c r="AG75">
        <v>53</v>
      </c>
      <c r="AH75">
        <v>24</v>
      </c>
      <c r="AI75">
        <v>25</v>
      </c>
      <c r="AJ75">
        <v>0</v>
      </c>
      <c r="AK75">
        <v>23</v>
      </c>
      <c r="AL75" t="s">
        <v>90</v>
      </c>
      <c r="AM75" t="s">
        <v>91</v>
      </c>
      <c r="AN75" t="s">
        <v>92</v>
      </c>
      <c r="AO75" t="s">
        <v>93</v>
      </c>
      <c r="AP75" t="s">
        <v>94</v>
      </c>
      <c r="AR75" t="s">
        <v>95</v>
      </c>
      <c r="AS75" t="s">
        <v>96</v>
      </c>
      <c r="AT75" t="s">
        <v>429</v>
      </c>
      <c r="AU75">
        <v>2008</v>
      </c>
      <c r="AV75">
        <v>31</v>
      </c>
      <c r="AW75">
        <v>9</v>
      </c>
      <c r="BB75">
        <v>1253</v>
      </c>
      <c r="BC75">
        <v>1268</v>
      </c>
      <c r="BE75" t="s">
        <v>1091</v>
      </c>
      <c r="BF75">
        <f>HYPERLINK("http://dx.doi.org/10.1016/j.advwatres.2007.09.006","http://dx.doi.org/10.1016/j.advwatres.2007.09.006")</f>
        <v>0</v>
      </c>
      <c r="BI75">
        <v>16</v>
      </c>
      <c r="BJ75" t="s">
        <v>100</v>
      </c>
      <c r="BK75" t="s">
        <v>101</v>
      </c>
      <c r="BL75" t="s">
        <v>100</v>
      </c>
      <c r="BM75" t="s">
        <v>433</v>
      </c>
      <c r="BR75" t="s">
        <v>104</v>
      </c>
      <c r="BS75" t="s">
        <v>1092</v>
      </c>
      <c r="BT75">
        <f>HYPERLINK("https%3A%2F%2Fwww.webofscience.com%2Fwos%2Fwoscc%2Ffull-record%2FWOS:000259690200011","View Full Record in Web of Science")</f>
        <v>0</v>
      </c>
    </row>
    <row r="76" spans="1:72" ht="12.75">
      <c r="A76" t="s">
        <v>72</v>
      </c>
      <c r="B76" t="s">
        <v>1093</v>
      </c>
      <c r="F76" t="s">
        <v>1094</v>
      </c>
      <c r="I76" t="s">
        <v>1095</v>
      </c>
      <c r="J76" t="s">
        <v>77</v>
      </c>
      <c r="M76" t="s">
        <v>78</v>
      </c>
      <c r="N76" t="s">
        <v>79</v>
      </c>
      <c r="T76" t="s">
        <v>1096</v>
      </c>
      <c r="U76" t="s">
        <v>1097</v>
      </c>
      <c r="V76" t="s">
        <v>1098</v>
      </c>
      <c r="W76" t="s">
        <v>1099</v>
      </c>
      <c r="Y76" t="s">
        <v>1100</v>
      </c>
      <c r="Z76" t="s">
        <v>1101</v>
      </c>
      <c r="AB76" t="s">
        <v>1102</v>
      </c>
      <c r="AG76">
        <v>27</v>
      </c>
      <c r="AH76">
        <v>6</v>
      </c>
      <c r="AI76">
        <v>6</v>
      </c>
      <c r="AJ76">
        <v>0</v>
      </c>
      <c r="AK76">
        <v>9</v>
      </c>
      <c r="AL76" t="s">
        <v>90</v>
      </c>
      <c r="AM76" t="s">
        <v>91</v>
      </c>
      <c r="AN76" t="s">
        <v>92</v>
      </c>
      <c r="AO76" t="s">
        <v>93</v>
      </c>
      <c r="AR76" t="s">
        <v>95</v>
      </c>
      <c r="AS76" t="s">
        <v>96</v>
      </c>
      <c r="AT76" t="s">
        <v>182</v>
      </c>
      <c r="AU76">
        <v>2008</v>
      </c>
      <c r="AV76">
        <v>31</v>
      </c>
      <c r="AW76">
        <v>8</v>
      </c>
      <c r="BB76">
        <v>1074</v>
      </c>
      <c r="BC76">
        <v>1086</v>
      </c>
      <c r="BE76" t="s">
        <v>1103</v>
      </c>
      <c r="BF76">
        <f>HYPERLINK("http://dx.doi.org/10.1016/j.advwatres.2008.04.010","http://dx.doi.org/10.1016/j.advwatres.2008.04.010")</f>
        <v>0</v>
      </c>
      <c r="BI76">
        <v>13</v>
      </c>
      <c r="BJ76" t="s">
        <v>100</v>
      </c>
      <c r="BK76" t="s">
        <v>101</v>
      </c>
      <c r="BL76" t="s">
        <v>100</v>
      </c>
      <c r="BM76" t="s">
        <v>184</v>
      </c>
      <c r="BR76" t="s">
        <v>104</v>
      </c>
      <c r="BS76" t="s">
        <v>1104</v>
      </c>
      <c r="BT76">
        <f>HYPERLINK("https%3A%2F%2Fwww.webofscience.com%2Fwos%2Fwoscc%2Ffull-record%2FWOS:000258390300006","View Full Record in Web of Science")</f>
        <v>0</v>
      </c>
    </row>
    <row r="77" spans="1:72" ht="12.75">
      <c r="A77" t="s">
        <v>72</v>
      </c>
      <c r="B77" t="s">
        <v>1105</v>
      </c>
      <c r="F77" t="s">
        <v>1106</v>
      </c>
      <c r="I77" t="s">
        <v>1107</v>
      </c>
      <c r="J77" t="s">
        <v>77</v>
      </c>
      <c r="M77" t="s">
        <v>78</v>
      </c>
      <c r="N77" t="s">
        <v>79</v>
      </c>
      <c r="T77" t="s">
        <v>1108</v>
      </c>
      <c r="U77" t="s">
        <v>1109</v>
      </c>
      <c r="V77" t="s">
        <v>1110</v>
      </c>
      <c r="W77" t="s">
        <v>1111</v>
      </c>
      <c r="Y77" t="s">
        <v>1112</v>
      </c>
      <c r="Z77" t="s">
        <v>1113</v>
      </c>
      <c r="AG77">
        <v>23</v>
      </c>
      <c r="AH77">
        <v>32</v>
      </c>
      <c r="AI77">
        <v>39</v>
      </c>
      <c r="AJ77">
        <v>1</v>
      </c>
      <c r="AK77">
        <v>27</v>
      </c>
      <c r="AL77" t="s">
        <v>90</v>
      </c>
      <c r="AM77" t="s">
        <v>91</v>
      </c>
      <c r="AN77" t="s">
        <v>92</v>
      </c>
      <c r="AO77" t="s">
        <v>93</v>
      </c>
      <c r="AP77" t="s">
        <v>94</v>
      </c>
      <c r="AR77" t="s">
        <v>95</v>
      </c>
      <c r="AS77" t="s">
        <v>96</v>
      </c>
      <c r="AT77" t="s">
        <v>445</v>
      </c>
      <c r="AU77">
        <v>2008</v>
      </c>
      <c r="AV77">
        <v>31</v>
      </c>
      <c r="AW77">
        <v>4</v>
      </c>
      <c r="BB77">
        <v>649</v>
      </c>
      <c r="BC77">
        <v>660</v>
      </c>
      <c r="BE77" t="s">
        <v>1114</v>
      </c>
      <c r="BF77">
        <f>HYPERLINK("http://dx.doi.org/10.1016/j.advwatres.2007.12.004","http://dx.doi.org/10.1016/j.advwatres.2007.12.004")</f>
        <v>0</v>
      </c>
      <c r="BI77">
        <v>12</v>
      </c>
      <c r="BJ77" t="s">
        <v>100</v>
      </c>
      <c r="BK77" t="s">
        <v>101</v>
      </c>
      <c r="BL77" t="s">
        <v>100</v>
      </c>
      <c r="BM77" t="s">
        <v>447</v>
      </c>
      <c r="BR77" t="s">
        <v>104</v>
      </c>
      <c r="BS77" t="s">
        <v>1115</v>
      </c>
      <c r="BT77">
        <f>HYPERLINK("https%3A%2F%2Fwww.webofscience.com%2Fwos%2Fwoscc%2Ffull-record%2FWOS:000255303300004","View Full Record in Web of Science")</f>
        <v>0</v>
      </c>
    </row>
    <row r="78" spans="1:72" ht="12.75">
      <c r="A78" t="s">
        <v>72</v>
      </c>
      <c r="B78" t="s">
        <v>1116</v>
      </c>
      <c r="F78" t="s">
        <v>1117</v>
      </c>
      <c r="I78" t="s">
        <v>1118</v>
      </c>
      <c r="J78" t="s">
        <v>77</v>
      </c>
      <c r="M78" t="s">
        <v>78</v>
      </c>
      <c r="N78" t="s">
        <v>79</v>
      </c>
      <c r="T78" t="s">
        <v>1119</v>
      </c>
      <c r="U78" t="s">
        <v>1120</v>
      </c>
      <c r="V78" t="s">
        <v>1121</v>
      </c>
      <c r="W78" t="s">
        <v>1122</v>
      </c>
      <c r="Y78" t="s">
        <v>1123</v>
      </c>
      <c r="Z78" t="s">
        <v>1124</v>
      </c>
      <c r="AA78" t="s">
        <v>1125</v>
      </c>
      <c r="AB78" t="s">
        <v>1126</v>
      </c>
      <c r="AC78" t="s">
        <v>1127</v>
      </c>
      <c r="AD78" t="s">
        <v>1128</v>
      </c>
      <c r="AE78" t="s">
        <v>1129</v>
      </c>
      <c r="AG78">
        <v>45</v>
      </c>
      <c r="AH78">
        <v>5</v>
      </c>
      <c r="AI78">
        <v>5</v>
      </c>
      <c r="AJ78">
        <v>0</v>
      </c>
      <c r="AK78">
        <v>6</v>
      </c>
      <c r="AL78" t="s">
        <v>90</v>
      </c>
      <c r="AM78" t="s">
        <v>91</v>
      </c>
      <c r="AN78" t="s">
        <v>92</v>
      </c>
      <c r="AO78" t="s">
        <v>93</v>
      </c>
      <c r="AP78" t="s">
        <v>94</v>
      </c>
      <c r="AR78" t="s">
        <v>95</v>
      </c>
      <c r="AS78" t="s">
        <v>96</v>
      </c>
      <c r="AT78" t="s">
        <v>97</v>
      </c>
      <c r="AU78">
        <v>2008</v>
      </c>
      <c r="AV78">
        <v>31</v>
      </c>
      <c r="AW78">
        <v>11</v>
      </c>
      <c r="AZ78" t="s">
        <v>98</v>
      </c>
      <c r="BB78">
        <v>1456</v>
      </c>
      <c r="BC78">
        <v>1469</v>
      </c>
      <c r="BE78" t="s">
        <v>1130</v>
      </c>
      <c r="BF78">
        <f>HYPERLINK("http://dx.doi.org/10.1016/j.advwatres.2008.02.001","http://dx.doi.org/10.1016/j.advwatres.2008.02.001")</f>
        <v>0</v>
      </c>
      <c r="BI78">
        <v>14</v>
      </c>
      <c r="BJ78" t="s">
        <v>100</v>
      </c>
      <c r="BK78" t="s">
        <v>101</v>
      </c>
      <c r="BL78" t="s">
        <v>100</v>
      </c>
      <c r="BM78" t="s">
        <v>102</v>
      </c>
      <c r="BR78" t="s">
        <v>104</v>
      </c>
      <c r="BS78" t="s">
        <v>1131</v>
      </c>
      <c r="BT78">
        <f>HYPERLINK("https%3A%2F%2Fwww.webofscience.com%2Fwos%2Fwoscc%2Ffull-record%2FWOS:000261649600005","View Full Record in Web of Science")</f>
        <v>0</v>
      </c>
    </row>
    <row r="79" spans="1:72" ht="12.75">
      <c r="A79" t="s">
        <v>72</v>
      </c>
      <c r="B79" t="s">
        <v>1132</v>
      </c>
      <c r="F79" t="s">
        <v>1133</v>
      </c>
      <c r="I79" t="s">
        <v>1134</v>
      </c>
      <c r="J79" t="s">
        <v>77</v>
      </c>
      <c r="M79" t="s">
        <v>78</v>
      </c>
      <c r="N79" t="s">
        <v>79</v>
      </c>
      <c r="T79" t="s">
        <v>1135</v>
      </c>
      <c r="U79" t="s">
        <v>1136</v>
      </c>
      <c r="V79" t="s">
        <v>1137</v>
      </c>
      <c r="W79" t="s">
        <v>1138</v>
      </c>
      <c r="Y79" t="s">
        <v>1139</v>
      </c>
      <c r="Z79" t="s">
        <v>1140</v>
      </c>
      <c r="AC79" t="s">
        <v>1141</v>
      </c>
      <c r="AD79" t="s">
        <v>1141</v>
      </c>
      <c r="AE79" t="s">
        <v>1142</v>
      </c>
      <c r="AG79">
        <v>29</v>
      </c>
      <c r="AH79">
        <v>78</v>
      </c>
      <c r="AI79">
        <v>81</v>
      </c>
      <c r="AJ79">
        <v>0</v>
      </c>
      <c r="AK79">
        <v>12</v>
      </c>
      <c r="AL79" t="s">
        <v>90</v>
      </c>
      <c r="AM79" t="s">
        <v>91</v>
      </c>
      <c r="AN79" t="s">
        <v>92</v>
      </c>
      <c r="AO79" t="s">
        <v>93</v>
      </c>
      <c r="AR79" t="s">
        <v>95</v>
      </c>
      <c r="AS79" t="s">
        <v>96</v>
      </c>
      <c r="AT79" t="s">
        <v>97</v>
      </c>
      <c r="AU79">
        <v>2008</v>
      </c>
      <c r="AV79">
        <v>31</v>
      </c>
      <c r="AW79">
        <v>11</v>
      </c>
      <c r="AZ79" t="s">
        <v>98</v>
      </c>
      <c r="BB79">
        <v>1470</v>
      </c>
      <c r="BC79">
        <v>1480</v>
      </c>
      <c r="BE79" t="s">
        <v>1143</v>
      </c>
      <c r="BF79">
        <f>HYPERLINK("http://dx.doi.org/10.1016/j.advwatres.2008.03.003","http://dx.doi.org/10.1016/j.advwatres.2008.03.003")</f>
        <v>0</v>
      </c>
      <c r="BI79">
        <v>11</v>
      </c>
      <c r="BJ79" t="s">
        <v>100</v>
      </c>
      <c r="BK79" t="s">
        <v>101</v>
      </c>
      <c r="BL79" t="s">
        <v>100</v>
      </c>
      <c r="BM79" t="s">
        <v>102</v>
      </c>
      <c r="BR79" t="s">
        <v>104</v>
      </c>
      <c r="BS79" t="s">
        <v>1144</v>
      </c>
      <c r="BT79">
        <f>HYPERLINK("https%3A%2F%2Fwww.webofscience.com%2Fwos%2Fwoscc%2Ffull-record%2FWOS:000261649600006","View Full Record in Web of Science")</f>
        <v>0</v>
      </c>
    </row>
    <row r="80" spans="1:72" ht="12.75">
      <c r="A80" t="s">
        <v>72</v>
      </c>
      <c r="B80" t="s">
        <v>1145</v>
      </c>
      <c r="F80" t="s">
        <v>1146</v>
      </c>
      <c r="I80" t="s">
        <v>1147</v>
      </c>
      <c r="J80" t="s">
        <v>77</v>
      </c>
      <c r="M80" t="s">
        <v>78</v>
      </c>
      <c r="N80" t="s">
        <v>79</v>
      </c>
      <c r="T80" t="s">
        <v>1148</v>
      </c>
      <c r="U80" t="s">
        <v>1149</v>
      </c>
      <c r="V80" t="s">
        <v>1150</v>
      </c>
      <c r="W80" t="s">
        <v>1151</v>
      </c>
      <c r="Y80" t="s">
        <v>1152</v>
      </c>
      <c r="Z80" t="s">
        <v>1153</v>
      </c>
      <c r="AB80" t="s">
        <v>1154</v>
      </c>
      <c r="AC80" t="s">
        <v>1155</v>
      </c>
      <c r="AD80" t="s">
        <v>1156</v>
      </c>
      <c r="AE80" t="s">
        <v>1157</v>
      </c>
      <c r="AG80">
        <v>49</v>
      </c>
      <c r="AH80">
        <v>29</v>
      </c>
      <c r="AI80">
        <v>29</v>
      </c>
      <c r="AJ80">
        <v>0</v>
      </c>
      <c r="AK80">
        <v>15</v>
      </c>
      <c r="AL80" t="s">
        <v>90</v>
      </c>
      <c r="AM80" t="s">
        <v>91</v>
      </c>
      <c r="AN80" t="s">
        <v>92</v>
      </c>
      <c r="AO80" t="s">
        <v>93</v>
      </c>
      <c r="AP80" t="s">
        <v>94</v>
      </c>
      <c r="AR80" t="s">
        <v>95</v>
      </c>
      <c r="AS80" t="s">
        <v>96</v>
      </c>
      <c r="AT80" t="s">
        <v>167</v>
      </c>
      <c r="AU80">
        <v>2008</v>
      </c>
      <c r="AV80">
        <v>31</v>
      </c>
      <c r="AW80">
        <v>10</v>
      </c>
      <c r="BB80">
        <v>1269</v>
      </c>
      <c r="BC80">
        <v>1283</v>
      </c>
      <c r="BE80" t="s">
        <v>1158</v>
      </c>
      <c r="BF80">
        <f>HYPERLINK("http://dx.doi.org/10.1016/j.advwatres.2008.05.005","http://dx.doi.org/10.1016/j.advwatres.2008.05.005")</f>
        <v>0</v>
      </c>
      <c r="BI80">
        <v>15</v>
      </c>
      <c r="BJ80" t="s">
        <v>100</v>
      </c>
      <c r="BK80" t="s">
        <v>101</v>
      </c>
      <c r="BL80" t="s">
        <v>100</v>
      </c>
      <c r="BM80" t="s">
        <v>169</v>
      </c>
      <c r="BR80" t="s">
        <v>104</v>
      </c>
      <c r="BS80" t="s">
        <v>1159</v>
      </c>
      <c r="BT80">
        <f>HYPERLINK("https%3A%2F%2Fwww.webofscience.com%2Fwos%2Fwoscc%2Ffull-record%2FWOS:000260290800001","View Full Record in Web of Science")</f>
        <v>0</v>
      </c>
    </row>
    <row r="81" spans="1:72" ht="12.75">
      <c r="A81" t="s">
        <v>72</v>
      </c>
      <c r="B81" t="s">
        <v>1160</v>
      </c>
      <c r="F81" t="s">
        <v>1161</v>
      </c>
      <c r="I81" t="s">
        <v>1162</v>
      </c>
      <c r="J81" t="s">
        <v>77</v>
      </c>
      <c r="M81" t="s">
        <v>78</v>
      </c>
      <c r="N81" t="s">
        <v>79</v>
      </c>
      <c r="T81" t="s">
        <v>1163</v>
      </c>
      <c r="U81" t="s">
        <v>1164</v>
      </c>
      <c r="V81" t="s">
        <v>1165</v>
      </c>
      <c r="W81" t="s">
        <v>1166</v>
      </c>
      <c r="Y81" t="s">
        <v>1167</v>
      </c>
      <c r="Z81" t="s">
        <v>1168</v>
      </c>
      <c r="AG81">
        <v>33</v>
      </c>
      <c r="AH81">
        <v>6</v>
      </c>
      <c r="AI81">
        <v>6</v>
      </c>
      <c r="AJ81">
        <v>0</v>
      </c>
      <c r="AK81">
        <v>4</v>
      </c>
      <c r="AL81" t="s">
        <v>90</v>
      </c>
      <c r="AM81" t="s">
        <v>91</v>
      </c>
      <c r="AN81" t="s">
        <v>92</v>
      </c>
      <c r="AO81" t="s">
        <v>93</v>
      </c>
      <c r="AR81" t="s">
        <v>95</v>
      </c>
      <c r="AS81" t="s">
        <v>96</v>
      </c>
      <c r="AT81" t="s">
        <v>182</v>
      </c>
      <c r="AU81">
        <v>2008</v>
      </c>
      <c r="AV81">
        <v>31</v>
      </c>
      <c r="AW81">
        <v>8</v>
      </c>
      <c r="BB81">
        <v>1025</v>
      </c>
      <c r="BC81">
        <v>1037</v>
      </c>
      <c r="BE81" t="s">
        <v>1169</v>
      </c>
      <c r="BF81">
        <f>HYPERLINK("http://dx.doi.org/10.1016/j.advwatres.2008.04.004","http://dx.doi.org/10.1016/j.advwatres.2008.04.004")</f>
        <v>0</v>
      </c>
      <c r="BI81">
        <v>13</v>
      </c>
      <c r="BJ81" t="s">
        <v>100</v>
      </c>
      <c r="BK81" t="s">
        <v>101</v>
      </c>
      <c r="BL81" t="s">
        <v>100</v>
      </c>
      <c r="BM81" t="s">
        <v>184</v>
      </c>
      <c r="BO81" t="s">
        <v>644</v>
      </c>
      <c r="BR81" t="s">
        <v>104</v>
      </c>
      <c r="BS81" t="s">
        <v>1170</v>
      </c>
      <c r="BT81">
        <f>HYPERLINK("https%3A%2F%2Fwww.webofscience.com%2Fwos%2Fwoscc%2Ffull-record%2FWOS:000258390300001","View Full Record in Web of Science")</f>
        <v>0</v>
      </c>
    </row>
    <row r="82" spans="1:72" ht="12.75">
      <c r="A82" t="s">
        <v>72</v>
      </c>
      <c r="B82" t="s">
        <v>1171</v>
      </c>
      <c r="F82" t="s">
        <v>1172</v>
      </c>
      <c r="I82" t="s">
        <v>1173</v>
      </c>
      <c r="J82" t="s">
        <v>77</v>
      </c>
      <c r="M82" t="s">
        <v>78</v>
      </c>
      <c r="N82" t="s">
        <v>79</v>
      </c>
      <c r="T82" t="s">
        <v>1174</v>
      </c>
      <c r="U82" t="s">
        <v>1175</v>
      </c>
      <c r="V82" t="s">
        <v>1176</v>
      </c>
      <c r="W82" t="s">
        <v>1177</v>
      </c>
      <c r="Y82" t="s">
        <v>1178</v>
      </c>
      <c r="Z82" t="s">
        <v>1179</v>
      </c>
      <c r="AA82" t="s">
        <v>1180</v>
      </c>
      <c r="AB82" t="s">
        <v>1181</v>
      </c>
      <c r="AG82">
        <v>39</v>
      </c>
      <c r="AH82">
        <v>78</v>
      </c>
      <c r="AI82">
        <v>84</v>
      </c>
      <c r="AJ82">
        <v>4</v>
      </c>
      <c r="AK82">
        <v>25</v>
      </c>
      <c r="AL82" t="s">
        <v>90</v>
      </c>
      <c r="AM82" t="s">
        <v>91</v>
      </c>
      <c r="AN82" t="s">
        <v>92</v>
      </c>
      <c r="AO82" t="s">
        <v>93</v>
      </c>
      <c r="AP82" t="s">
        <v>94</v>
      </c>
      <c r="AR82" t="s">
        <v>95</v>
      </c>
      <c r="AS82" t="s">
        <v>96</v>
      </c>
      <c r="AT82" t="s">
        <v>385</v>
      </c>
      <c r="AU82">
        <v>2008</v>
      </c>
      <c r="AV82">
        <v>31</v>
      </c>
      <c r="AW82">
        <v>7</v>
      </c>
      <c r="BB82">
        <v>975</v>
      </c>
      <c r="BC82">
        <v>986</v>
      </c>
      <c r="BE82" t="s">
        <v>1182</v>
      </c>
      <c r="BF82">
        <f>HYPERLINK("http://dx.doi.org/10.1016/j.advwatres.2008.03.006","http://dx.doi.org/10.1016/j.advwatres.2008.03.006")</f>
        <v>0</v>
      </c>
      <c r="BI82">
        <v>12</v>
      </c>
      <c r="BJ82" t="s">
        <v>100</v>
      </c>
      <c r="BK82" t="s">
        <v>101</v>
      </c>
      <c r="BL82" t="s">
        <v>100</v>
      </c>
      <c r="BM82" t="s">
        <v>387</v>
      </c>
      <c r="BR82" t="s">
        <v>104</v>
      </c>
      <c r="BS82" t="s">
        <v>1183</v>
      </c>
      <c r="BT82">
        <f>HYPERLINK("https%3A%2F%2Fwww.webofscience.com%2Fwos%2Fwoscc%2Ffull-record%2FWOS:000257528400004","View Full Record in Web of Science")</f>
        <v>0</v>
      </c>
    </row>
    <row r="83" spans="1:72" ht="12.75">
      <c r="A83" t="s">
        <v>72</v>
      </c>
      <c r="B83" t="s">
        <v>1184</v>
      </c>
      <c r="F83" t="s">
        <v>1185</v>
      </c>
      <c r="I83" t="s">
        <v>1186</v>
      </c>
      <c r="J83" t="s">
        <v>77</v>
      </c>
      <c r="M83" t="s">
        <v>78</v>
      </c>
      <c r="N83" t="s">
        <v>79</v>
      </c>
      <c r="T83" t="s">
        <v>1187</v>
      </c>
      <c r="U83" t="s">
        <v>1188</v>
      </c>
      <c r="V83" t="s">
        <v>1189</v>
      </c>
      <c r="W83" t="s">
        <v>1190</v>
      </c>
      <c r="Y83" t="s">
        <v>1191</v>
      </c>
      <c r="Z83" t="s">
        <v>1192</v>
      </c>
      <c r="AG83">
        <v>31</v>
      </c>
      <c r="AH83">
        <v>45</v>
      </c>
      <c r="AI83">
        <v>58</v>
      </c>
      <c r="AJ83">
        <v>2</v>
      </c>
      <c r="AK83">
        <v>27</v>
      </c>
      <c r="AL83" t="s">
        <v>90</v>
      </c>
      <c r="AM83" t="s">
        <v>91</v>
      </c>
      <c r="AN83" t="s">
        <v>92</v>
      </c>
      <c r="AO83" t="s">
        <v>93</v>
      </c>
      <c r="AP83" t="s">
        <v>94</v>
      </c>
      <c r="AR83" t="s">
        <v>95</v>
      </c>
      <c r="AS83" t="s">
        <v>96</v>
      </c>
      <c r="AT83" t="s">
        <v>400</v>
      </c>
      <c r="AU83">
        <v>2008</v>
      </c>
      <c r="AV83">
        <v>31</v>
      </c>
      <c r="AW83">
        <v>5</v>
      </c>
      <c r="BB83">
        <v>727</v>
      </c>
      <c r="BC83">
        <v>742</v>
      </c>
      <c r="BE83" t="s">
        <v>1193</v>
      </c>
      <c r="BF83">
        <f>HYPERLINK("http://dx.doi.org/10.1016/j.advwatres.2008.01.016","http://dx.doi.org/10.1016/j.advwatres.2008.01.016")</f>
        <v>0</v>
      </c>
      <c r="BI83">
        <v>16</v>
      </c>
      <c r="BJ83" t="s">
        <v>100</v>
      </c>
      <c r="BK83" t="s">
        <v>101</v>
      </c>
      <c r="BL83" t="s">
        <v>100</v>
      </c>
      <c r="BM83" t="s">
        <v>402</v>
      </c>
      <c r="BR83" t="s">
        <v>104</v>
      </c>
      <c r="BS83" t="s">
        <v>1194</v>
      </c>
      <c r="BT83">
        <f>HYPERLINK("https%3A%2F%2Fwww.webofscience.com%2Fwos%2Fwoscc%2Ffull-record%2FWOS:000255995600001","View Full Record in Web of Science")</f>
        <v>0</v>
      </c>
    </row>
    <row r="84" spans="1:72" ht="12.75">
      <c r="A84" t="s">
        <v>72</v>
      </c>
      <c r="B84" t="s">
        <v>1195</v>
      </c>
      <c r="F84" t="s">
        <v>1196</v>
      </c>
      <c r="I84" t="s">
        <v>1197</v>
      </c>
      <c r="J84" t="s">
        <v>77</v>
      </c>
      <c r="M84" t="s">
        <v>78</v>
      </c>
      <c r="N84" t="s">
        <v>79</v>
      </c>
      <c r="T84" t="s">
        <v>1198</v>
      </c>
      <c r="U84" t="s">
        <v>1199</v>
      </c>
      <c r="V84" t="s">
        <v>1200</v>
      </c>
      <c r="W84" t="s">
        <v>1201</v>
      </c>
      <c r="Y84" t="s">
        <v>1202</v>
      </c>
      <c r="Z84" t="s">
        <v>1203</v>
      </c>
      <c r="AA84" t="s">
        <v>1204</v>
      </c>
      <c r="AB84" t="s">
        <v>1205</v>
      </c>
      <c r="AC84" t="s">
        <v>1206</v>
      </c>
      <c r="AD84" t="s">
        <v>1207</v>
      </c>
      <c r="AE84" t="s">
        <v>1208</v>
      </c>
      <c r="AG84">
        <v>26</v>
      </c>
      <c r="AH84">
        <v>7</v>
      </c>
      <c r="AI84">
        <v>7</v>
      </c>
      <c r="AJ84">
        <v>3</v>
      </c>
      <c r="AK84">
        <v>14</v>
      </c>
      <c r="AL84" t="s">
        <v>90</v>
      </c>
      <c r="AM84" t="s">
        <v>91</v>
      </c>
      <c r="AN84" t="s">
        <v>92</v>
      </c>
      <c r="AO84" t="s">
        <v>93</v>
      </c>
      <c r="AP84" t="s">
        <v>94</v>
      </c>
      <c r="AR84" t="s">
        <v>95</v>
      </c>
      <c r="AS84" t="s">
        <v>96</v>
      </c>
      <c r="AT84" t="s">
        <v>118</v>
      </c>
      <c r="AU84">
        <v>2008</v>
      </c>
      <c r="AV84">
        <v>31</v>
      </c>
      <c r="AW84">
        <v>12</v>
      </c>
      <c r="BB84">
        <v>1651</v>
      </c>
      <c r="BC84">
        <v>1661</v>
      </c>
      <c r="BE84" t="s">
        <v>1209</v>
      </c>
      <c r="BF84">
        <f>HYPERLINK("http://dx.doi.org/10.1016/j.advwatres.2008.07.016","http://dx.doi.org/10.1016/j.advwatres.2008.07.016")</f>
        <v>0</v>
      </c>
      <c r="BI84">
        <v>11</v>
      </c>
      <c r="BJ84" t="s">
        <v>100</v>
      </c>
      <c r="BK84" t="s">
        <v>101</v>
      </c>
      <c r="BL84" t="s">
        <v>100</v>
      </c>
      <c r="BM84" t="s">
        <v>120</v>
      </c>
      <c r="BR84" t="s">
        <v>104</v>
      </c>
      <c r="BS84" t="s">
        <v>1210</v>
      </c>
      <c r="BT84">
        <f>HYPERLINK("https%3A%2F%2Fwww.webofscience.com%2Fwos%2Fwoscc%2Ffull-record%2FWOS:000262026800010","View Full Record in Web of Science")</f>
        <v>0</v>
      </c>
    </row>
    <row r="85" spans="1:72" ht="12.75">
      <c r="A85" t="s">
        <v>72</v>
      </c>
      <c r="B85" t="s">
        <v>1211</v>
      </c>
      <c r="F85" t="s">
        <v>1212</v>
      </c>
      <c r="I85" t="s">
        <v>1213</v>
      </c>
      <c r="J85" t="s">
        <v>77</v>
      </c>
      <c r="M85" t="s">
        <v>78</v>
      </c>
      <c r="N85" t="s">
        <v>79</v>
      </c>
      <c r="T85" t="s">
        <v>1214</v>
      </c>
      <c r="U85" t="s">
        <v>1215</v>
      </c>
      <c r="V85" t="s">
        <v>1216</v>
      </c>
      <c r="W85" t="s">
        <v>1217</v>
      </c>
      <c r="Y85" t="s">
        <v>1218</v>
      </c>
      <c r="Z85" t="s">
        <v>1219</v>
      </c>
      <c r="AB85" t="s">
        <v>1220</v>
      </c>
      <c r="AG85">
        <v>20</v>
      </c>
      <c r="AH85">
        <v>4</v>
      </c>
      <c r="AI85">
        <v>4</v>
      </c>
      <c r="AJ85">
        <v>0</v>
      </c>
      <c r="AK85">
        <v>2</v>
      </c>
      <c r="AL85" t="s">
        <v>90</v>
      </c>
      <c r="AM85" t="s">
        <v>91</v>
      </c>
      <c r="AN85" t="s">
        <v>92</v>
      </c>
      <c r="AO85" t="s">
        <v>93</v>
      </c>
      <c r="AR85" t="s">
        <v>95</v>
      </c>
      <c r="AS85" t="s">
        <v>96</v>
      </c>
      <c r="AT85" t="s">
        <v>990</v>
      </c>
      <c r="AU85">
        <v>2008</v>
      </c>
      <c r="AV85">
        <v>31</v>
      </c>
      <c r="AW85">
        <v>6</v>
      </c>
      <c r="BB85">
        <v>906</v>
      </c>
      <c r="BC85">
        <v>914</v>
      </c>
      <c r="BE85" t="s">
        <v>1221</v>
      </c>
      <c r="BF85">
        <f>HYPERLINK("http://dx.doi.org/10.1016/j.advwatres.2008.02.005","http://dx.doi.org/10.1016/j.advwatres.2008.02.005")</f>
        <v>0</v>
      </c>
      <c r="BI85">
        <v>9</v>
      </c>
      <c r="BJ85" t="s">
        <v>100</v>
      </c>
      <c r="BK85" t="s">
        <v>101</v>
      </c>
      <c r="BL85" t="s">
        <v>100</v>
      </c>
      <c r="BM85" t="s">
        <v>992</v>
      </c>
      <c r="BR85" t="s">
        <v>104</v>
      </c>
      <c r="BS85" t="s">
        <v>1222</v>
      </c>
      <c r="BT85">
        <f>HYPERLINK("https%3A%2F%2Fwww.webofscience.com%2Fwos%2Fwoscc%2Ffull-record%2FWOS:000257003800003","View Full Record in Web of Science")</f>
        <v>0</v>
      </c>
    </row>
    <row r="86" spans="1:72" ht="12.75">
      <c r="A86" t="s">
        <v>72</v>
      </c>
      <c r="B86" t="s">
        <v>1223</v>
      </c>
      <c r="F86" t="s">
        <v>1224</v>
      </c>
      <c r="I86" t="s">
        <v>1225</v>
      </c>
      <c r="J86" t="s">
        <v>77</v>
      </c>
      <c r="M86" t="s">
        <v>78</v>
      </c>
      <c r="N86" t="s">
        <v>79</v>
      </c>
      <c r="T86" t="s">
        <v>1226</v>
      </c>
      <c r="U86" t="s">
        <v>1227</v>
      </c>
      <c r="V86" t="s">
        <v>1228</v>
      </c>
      <c r="W86" t="s">
        <v>1229</v>
      </c>
      <c r="Y86" t="s">
        <v>1230</v>
      </c>
      <c r="Z86" t="s">
        <v>1231</v>
      </c>
      <c r="AA86" t="s">
        <v>1232</v>
      </c>
      <c r="AB86" t="s">
        <v>1233</v>
      </c>
      <c r="AG86">
        <v>48</v>
      </c>
      <c r="AH86">
        <v>39</v>
      </c>
      <c r="AI86">
        <v>39</v>
      </c>
      <c r="AJ86">
        <v>1</v>
      </c>
      <c r="AK86">
        <v>19</v>
      </c>
      <c r="AL86" t="s">
        <v>90</v>
      </c>
      <c r="AM86" t="s">
        <v>91</v>
      </c>
      <c r="AN86" t="s">
        <v>92</v>
      </c>
      <c r="AO86" t="s">
        <v>93</v>
      </c>
      <c r="AP86" t="s">
        <v>94</v>
      </c>
      <c r="AR86" t="s">
        <v>95</v>
      </c>
      <c r="AS86" t="s">
        <v>96</v>
      </c>
      <c r="AT86" t="s">
        <v>990</v>
      </c>
      <c r="AU86">
        <v>2008</v>
      </c>
      <c r="AV86">
        <v>31</v>
      </c>
      <c r="AW86">
        <v>6</v>
      </c>
      <c r="BB86">
        <v>915</v>
      </c>
      <c r="BC86">
        <v>925</v>
      </c>
      <c r="BE86" t="s">
        <v>1234</v>
      </c>
      <c r="BF86">
        <f>HYPERLINK("http://dx.doi.org/10.1016/j.advwatres.2008.03.001","http://dx.doi.org/10.1016/j.advwatres.2008.03.001")</f>
        <v>0</v>
      </c>
      <c r="BI86">
        <v>11</v>
      </c>
      <c r="BJ86" t="s">
        <v>100</v>
      </c>
      <c r="BK86" t="s">
        <v>101</v>
      </c>
      <c r="BL86" t="s">
        <v>100</v>
      </c>
      <c r="BM86" t="s">
        <v>992</v>
      </c>
      <c r="BO86" t="s">
        <v>137</v>
      </c>
      <c r="BR86" t="s">
        <v>104</v>
      </c>
      <c r="BS86" t="s">
        <v>1235</v>
      </c>
      <c r="BT86">
        <f>HYPERLINK("https%3A%2F%2Fwww.webofscience.com%2Fwos%2Fwoscc%2Ffull-record%2FWOS:000257003800004","View Full Record in Web of Science")</f>
        <v>0</v>
      </c>
    </row>
    <row r="87" spans="1:72" ht="12.75">
      <c r="A87" t="s">
        <v>72</v>
      </c>
      <c r="B87" t="s">
        <v>1236</v>
      </c>
      <c r="F87" t="s">
        <v>1237</v>
      </c>
      <c r="I87" t="s">
        <v>1238</v>
      </c>
      <c r="J87" t="s">
        <v>77</v>
      </c>
      <c r="M87" t="s">
        <v>78</v>
      </c>
      <c r="N87" t="s">
        <v>79</v>
      </c>
      <c r="T87" t="s">
        <v>1239</v>
      </c>
      <c r="U87" t="s">
        <v>1240</v>
      </c>
      <c r="V87" t="s">
        <v>1241</v>
      </c>
      <c r="W87" t="s">
        <v>1242</v>
      </c>
      <c r="Y87" t="s">
        <v>1243</v>
      </c>
      <c r="Z87" t="s">
        <v>1244</v>
      </c>
      <c r="AA87" t="s">
        <v>1245</v>
      </c>
      <c r="AB87" t="s">
        <v>1246</v>
      </c>
      <c r="AG87">
        <v>39</v>
      </c>
      <c r="AH87">
        <v>12</v>
      </c>
      <c r="AI87">
        <v>12</v>
      </c>
      <c r="AJ87">
        <v>0</v>
      </c>
      <c r="AK87">
        <v>4</v>
      </c>
      <c r="AL87" t="s">
        <v>90</v>
      </c>
      <c r="AM87" t="s">
        <v>91</v>
      </c>
      <c r="AN87" t="s">
        <v>92</v>
      </c>
      <c r="AO87" t="s">
        <v>93</v>
      </c>
      <c r="AP87" t="s">
        <v>94</v>
      </c>
      <c r="AR87" t="s">
        <v>95</v>
      </c>
      <c r="AS87" t="s">
        <v>96</v>
      </c>
      <c r="AT87" t="s">
        <v>445</v>
      </c>
      <c r="AU87">
        <v>2008</v>
      </c>
      <c r="AV87">
        <v>31</v>
      </c>
      <c r="AW87">
        <v>4</v>
      </c>
      <c r="BB87">
        <v>714</v>
      </c>
      <c r="BC87">
        <v>725</v>
      </c>
      <c r="BE87" t="s">
        <v>1247</v>
      </c>
      <c r="BF87">
        <f>HYPERLINK("http://dx.doi.org/10.1016/j.advwatres.2008.01.007","http://dx.doi.org/10.1016/j.advwatres.2008.01.007")</f>
        <v>0</v>
      </c>
      <c r="BI87">
        <v>12</v>
      </c>
      <c r="BJ87" t="s">
        <v>100</v>
      </c>
      <c r="BK87" t="s">
        <v>101</v>
      </c>
      <c r="BL87" t="s">
        <v>100</v>
      </c>
      <c r="BM87" t="s">
        <v>447</v>
      </c>
      <c r="BR87" t="s">
        <v>104</v>
      </c>
      <c r="BS87" t="s">
        <v>1248</v>
      </c>
      <c r="BT87">
        <f>HYPERLINK("https%3A%2F%2Fwww.webofscience.com%2Fwos%2Fwoscc%2Ffull-record%2FWOS:000255303300008","View Full Record in Web of Science")</f>
        <v>0</v>
      </c>
    </row>
    <row r="88" spans="1:72" ht="12.75">
      <c r="A88" t="s">
        <v>72</v>
      </c>
      <c r="B88" t="s">
        <v>1249</v>
      </c>
      <c r="F88" t="s">
        <v>1250</v>
      </c>
      <c r="I88" t="s">
        <v>1251</v>
      </c>
      <c r="J88" t="s">
        <v>77</v>
      </c>
      <c r="M88" t="s">
        <v>78</v>
      </c>
      <c r="N88" t="s">
        <v>79</v>
      </c>
      <c r="T88" t="s">
        <v>1252</v>
      </c>
      <c r="U88" t="s">
        <v>1253</v>
      </c>
      <c r="V88" t="s">
        <v>1254</v>
      </c>
      <c r="W88" t="s">
        <v>1255</v>
      </c>
      <c r="Y88" t="s">
        <v>1256</v>
      </c>
      <c r="Z88" t="s">
        <v>1257</v>
      </c>
      <c r="AA88" t="s">
        <v>1258</v>
      </c>
      <c r="AB88" t="s">
        <v>1259</v>
      </c>
      <c r="AG88">
        <v>65</v>
      </c>
      <c r="AH88">
        <v>138</v>
      </c>
      <c r="AI88">
        <v>141</v>
      </c>
      <c r="AJ88">
        <v>2</v>
      </c>
      <c r="AK88">
        <v>86</v>
      </c>
      <c r="AL88" t="s">
        <v>90</v>
      </c>
      <c r="AM88" t="s">
        <v>91</v>
      </c>
      <c r="AN88" t="s">
        <v>92</v>
      </c>
      <c r="AO88" t="s">
        <v>93</v>
      </c>
      <c r="AP88" t="s">
        <v>94</v>
      </c>
      <c r="AR88" t="s">
        <v>95</v>
      </c>
      <c r="AS88" t="s">
        <v>96</v>
      </c>
      <c r="AT88" t="s">
        <v>429</v>
      </c>
      <c r="AU88">
        <v>2008</v>
      </c>
      <c r="AV88">
        <v>31</v>
      </c>
      <c r="AW88">
        <v>9</v>
      </c>
      <c r="BB88">
        <v>1151</v>
      </c>
      <c r="BC88">
        <v>1173</v>
      </c>
      <c r="BE88" t="s">
        <v>1260</v>
      </c>
      <c r="BF88">
        <f>HYPERLINK("http://dx.doi.org/10.1016/j.advwatres.2008.03.009","http://dx.doi.org/10.1016/j.advwatres.2008.03.009")</f>
        <v>0</v>
      </c>
      <c r="BI88">
        <v>23</v>
      </c>
      <c r="BJ88" t="s">
        <v>100</v>
      </c>
      <c r="BK88" t="s">
        <v>101</v>
      </c>
      <c r="BL88" t="s">
        <v>100</v>
      </c>
      <c r="BM88" t="s">
        <v>433</v>
      </c>
      <c r="BR88" t="s">
        <v>104</v>
      </c>
      <c r="BS88" t="s">
        <v>1261</v>
      </c>
      <c r="BT88">
        <f>HYPERLINK("https%3A%2F%2Fwww.webofscience.com%2Fwos%2Fwoscc%2Ffull-record%2FWOS:000259690200004","View Full Record in Web of Science")</f>
        <v>0</v>
      </c>
    </row>
    <row r="89" spans="1:72" ht="12.75">
      <c r="A89" t="s">
        <v>72</v>
      </c>
      <c r="B89" t="s">
        <v>1262</v>
      </c>
      <c r="F89" t="s">
        <v>1263</v>
      </c>
      <c r="I89" t="s">
        <v>1264</v>
      </c>
      <c r="J89" t="s">
        <v>77</v>
      </c>
      <c r="M89" t="s">
        <v>78</v>
      </c>
      <c r="N89" t="s">
        <v>79</v>
      </c>
      <c r="T89" t="s">
        <v>1265</v>
      </c>
      <c r="U89" t="s">
        <v>1266</v>
      </c>
      <c r="V89" t="s">
        <v>1267</v>
      </c>
      <c r="W89" t="s">
        <v>1268</v>
      </c>
      <c r="Y89" t="s">
        <v>1269</v>
      </c>
      <c r="Z89" t="s">
        <v>1270</v>
      </c>
      <c r="AA89" t="s">
        <v>1271</v>
      </c>
      <c r="AB89" t="s">
        <v>1272</v>
      </c>
      <c r="AC89" t="s">
        <v>1273</v>
      </c>
      <c r="AD89" t="s">
        <v>1274</v>
      </c>
      <c r="AE89" t="s">
        <v>1275</v>
      </c>
      <c r="AG89">
        <v>45</v>
      </c>
      <c r="AH89">
        <v>45</v>
      </c>
      <c r="AI89">
        <v>45</v>
      </c>
      <c r="AJ89">
        <v>0</v>
      </c>
      <c r="AK89">
        <v>33</v>
      </c>
      <c r="AL89" t="s">
        <v>90</v>
      </c>
      <c r="AM89" t="s">
        <v>91</v>
      </c>
      <c r="AN89" t="s">
        <v>92</v>
      </c>
      <c r="AO89" t="s">
        <v>93</v>
      </c>
      <c r="AP89" t="s">
        <v>94</v>
      </c>
      <c r="AR89" t="s">
        <v>95</v>
      </c>
      <c r="AS89" t="s">
        <v>96</v>
      </c>
      <c r="AT89" t="s">
        <v>429</v>
      </c>
      <c r="AU89">
        <v>2008</v>
      </c>
      <c r="AV89">
        <v>31</v>
      </c>
      <c r="AW89">
        <v>9</v>
      </c>
      <c r="BB89">
        <v>1188</v>
      </c>
      <c r="BC89">
        <v>1204</v>
      </c>
      <c r="BE89" t="s">
        <v>1276</v>
      </c>
      <c r="BF89">
        <f>HYPERLINK("http://dx.doi.org/10.1016/j.advwatres.2008.01.019","http://dx.doi.org/10.1016/j.advwatres.2008.01.019")</f>
        <v>0</v>
      </c>
      <c r="BI89">
        <v>17</v>
      </c>
      <c r="BJ89" t="s">
        <v>100</v>
      </c>
      <c r="BK89" t="s">
        <v>101</v>
      </c>
      <c r="BL89" t="s">
        <v>100</v>
      </c>
      <c r="BM89" t="s">
        <v>433</v>
      </c>
      <c r="BR89" t="s">
        <v>104</v>
      </c>
      <c r="BS89" t="s">
        <v>1277</v>
      </c>
      <c r="BT89">
        <f>HYPERLINK("https%3A%2F%2Fwww.webofscience.com%2Fwos%2Fwoscc%2Ffull-record%2FWOS:000259690200006","View Full Record in Web of Science")</f>
        <v>0</v>
      </c>
    </row>
    <row r="90" spans="1:72" ht="12.75">
      <c r="A90" t="s">
        <v>72</v>
      </c>
      <c r="B90" t="s">
        <v>1278</v>
      </c>
      <c r="F90" t="s">
        <v>1279</v>
      </c>
      <c r="I90" t="s">
        <v>1280</v>
      </c>
      <c r="J90" t="s">
        <v>77</v>
      </c>
      <c r="M90" t="s">
        <v>78</v>
      </c>
      <c r="N90" t="s">
        <v>79</v>
      </c>
      <c r="T90" t="s">
        <v>1281</v>
      </c>
      <c r="U90" t="s">
        <v>1282</v>
      </c>
      <c r="V90" t="s">
        <v>1283</v>
      </c>
      <c r="W90" t="s">
        <v>1284</v>
      </c>
      <c r="Y90" t="s">
        <v>1285</v>
      </c>
      <c r="Z90" t="s">
        <v>1286</v>
      </c>
      <c r="AA90" t="s">
        <v>1287</v>
      </c>
      <c r="AB90" t="s">
        <v>1288</v>
      </c>
      <c r="AG90">
        <v>32</v>
      </c>
      <c r="AH90">
        <v>15</v>
      </c>
      <c r="AI90">
        <v>15</v>
      </c>
      <c r="AJ90">
        <v>0</v>
      </c>
      <c r="AK90">
        <v>10</v>
      </c>
      <c r="AL90" t="s">
        <v>90</v>
      </c>
      <c r="AM90" t="s">
        <v>91</v>
      </c>
      <c r="AN90" t="s">
        <v>92</v>
      </c>
      <c r="AO90" t="s">
        <v>93</v>
      </c>
      <c r="AR90" t="s">
        <v>95</v>
      </c>
      <c r="AS90" t="s">
        <v>96</v>
      </c>
      <c r="AT90" t="s">
        <v>385</v>
      </c>
      <c r="AU90">
        <v>2008</v>
      </c>
      <c r="AV90">
        <v>31</v>
      </c>
      <c r="AW90">
        <v>7</v>
      </c>
      <c r="BB90">
        <v>995</v>
      </c>
      <c r="BC90">
        <v>1003</v>
      </c>
      <c r="BE90" t="s">
        <v>1289</v>
      </c>
      <c r="BF90">
        <f>HYPERLINK("http://dx.doi.org/10.1016/j.advwatres.2008.04.002","http://dx.doi.org/10.1016/j.advwatres.2008.04.002")</f>
        <v>0</v>
      </c>
      <c r="BI90">
        <v>9</v>
      </c>
      <c r="BJ90" t="s">
        <v>100</v>
      </c>
      <c r="BK90" t="s">
        <v>101</v>
      </c>
      <c r="BL90" t="s">
        <v>100</v>
      </c>
      <c r="BM90" t="s">
        <v>387</v>
      </c>
      <c r="BR90" t="s">
        <v>104</v>
      </c>
      <c r="BS90" t="s">
        <v>1290</v>
      </c>
      <c r="BT90">
        <f>HYPERLINK("https%3A%2F%2Fwww.webofscience.com%2Fwos%2Fwoscc%2Ffull-record%2FWOS:000257528400006","View Full Record in Web of Science")</f>
        <v>0</v>
      </c>
    </row>
    <row r="91" spans="1:72" ht="12.75">
      <c r="A91" t="s">
        <v>72</v>
      </c>
      <c r="B91" t="s">
        <v>1291</v>
      </c>
      <c r="F91" t="s">
        <v>1292</v>
      </c>
      <c r="I91" t="s">
        <v>1293</v>
      </c>
      <c r="J91" t="s">
        <v>77</v>
      </c>
      <c r="M91" t="s">
        <v>78</v>
      </c>
      <c r="N91" t="s">
        <v>79</v>
      </c>
      <c r="T91" t="s">
        <v>1294</v>
      </c>
      <c r="U91" t="s">
        <v>1295</v>
      </c>
      <c r="V91" t="s">
        <v>1296</v>
      </c>
      <c r="W91" t="s">
        <v>1297</v>
      </c>
      <c r="Y91" t="s">
        <v>382</v>
      </c>
      <c r="Z91" t="s">
        <v>383</v>
      </c>
      <c r="AB91" t="s">
        <v>384</v>
      </c>
      <c r="AG91">
        <v>51</v>
      </c>
      <c r="AH91">
        <v>5</v>
      </c>
      <c r="AI91">
        <v>5</v>
      </c>
      <c r="AJ91">
        <v>0</v>
      </c>
      <c r="AK91">
        <v>8</v>
      </c>
      <c r="AL91" t="s">
        <v>90</v>
      </c>
      <c r="AM91" t="s">
        <v>91</v>
      </c>
      <c r="AN91" t="s">
        <v>92</v>
      </c>
      <c r="AO91" t="s">
        <v>93</v>
      </c>
      <c r="AP91" t="s">
        <v>94</v>
      </c>
      <c r="AR91" t="s">
        <v>95</v>
      </c>
      <c r="AS91" t="s">
        <v>96</v>
      </c>
      <c r="AT91" t="s">
        <v>385</v>
      </c>
      <c r="AU91">
        <v>2008</v>
      </c>
      <c r="AV91">
        <v>31</v>
      </c>
      <c r="AW91">
        <v>7</v>
      </c>
      <c r="BB91">
        <v>937</v>
      </c>
      <c r="BC91">
        <v>947</v>
      </c>
      <c r="BE91" t="s">
        <v>1298</v>
      </c>
      <c r="BF91">
        <f>HYPERLINK("http://dx.doi.org/10.1016/j.advwatres.2008.03.008","http://dx.doi.org/10.1016/j.advwatres.2008.03.008")</f>
        <v>0</v>
      </c>
      <c r="BI91">
        <v>11</v>
      </c>
      <c r="BJ91" t="s">
        <v>100</v>
      </c>
      <c r="BK91" t="s">
        <v>101</v>
      </c>
      <c r="BL91" t="s">
        <v>100</v>
      </c>
      <c r="BM91" t="s">
        <v>387</v>
      </c>
      <c r="BR91" t="s">
        <v>104</v>
      </c>
      <c r="BS91" t="s">
        <v>1299</v>
      </c>
      <c r="BT91">
        <f>HYPERLINK("https%3A%2F%2Fwww.webofscience.com%2Fwos%2Fwoscc%2Ffull-record%2FWOS:000257528400001","View Full Record in Web of Science")</f>
        <v>0</v>
      </c>
    </row>
    <row r="92" spans="1:72" ht="12.75">
      <c r="A92" t="s">
        <v>72</v>
      </c>
      <c r="B92" t="s">
        <v>1300</v>
      </c>
      <c r="F92" t="s">
        <v>1301</v>
      </c>
      <c r="I92" t="s">
        <v>1302</v>
      </c>
      <c r="J92" t="s">
        <v>77</v>
      </c>
      <c r="M92" t="s">
        <v>78</v>
      </c>
      <c r="N92" t="s">
        <v>79</v>
      </c>
      <c r="T92" t="s">
        <v>1303</v>
      </c>
      <c r="U92" t="s">
        <v>1304</v>
      </c>
      <c r="V92" t="s">
        <v>1305</v>
      </c>
      <c r="W92" t="s">
        <v>1306</v>
      </c>
      <c r="Y92" t="s">
        <v>1307</v>
      </c>
      <c r="Z92" t="s">
        <v>1308</v>
      </c>
      <c r="AA92" t="s">
        <v>1309</v>
      </c>
      <c r="AB92" t="s">
        <v>1310</v>
      </c>
      <c r="AG92">
        <v>28</v>
      </c>
      <c r="AH92">
        <v>29</v>
      </c>
      <c r="AI92">
        <v>31</v>
      </c>
      <c r="AJ92">
        <v>1</v>
      </c>
      <c r="AK92">
        <v>7</v>
      </c>
      <c r="AL92" t="s">
        <v>90</v>
      </c>
      <c r="AM92" t="s">
        <v>91</v>
      </c>
      <c r="AN92" t="s">
        <v>92</v>
      </c>
      <c r="AO92" t="s">
        <v>93</v>
      </c>
      <c r="AP92" t="s">
        <v>94</v>
      </c>
      <c r="AR92" t="s">
        <v>95</v>
      </c>
      <c r="AS92" t="s">
        <v>96</v>
      </c>
      <c r="AT92" t="s">
        <v>445</v>
      </c>
      <c r="AU92">
        <v>2008</v>
      </c>
      <c r="AV92">
        <v>31</v>
      </c>
      <c r="AW92">
        <v>4</v>
      </c>
      <c r="BB92">
        <v>599</v>
      </c>
      <c r="BC92">
        <v>608</v>
      </c>
      <c r="BE92" t="s">
        <v>1311</v>
      </c>
      <c r="BF92">
        <f>HYPERLINK("http://dx.doi.org/10.1016/j.advwatres.2007.11.005","http://dx.doi.org/10.1016/j.advwatres.2007.11.005")</f>
        <v>0</v>
      </c>
      <c r="BI92">
        <v>10</v>
      </c>
      <c r="BJ92" t="s">
        <v>100</v>
      </c>
      <c r="BK92" t="s">
        <v>101</v>
      </c>
      <c r="BL92" t="s">
        <v>100</v>
      </c>
      <c r="BM92" t="s">
        <v>447</v>
      </c>
      <c r="BR92" t="s">
        <v>104</v>
      </c>
      <c r="BS92" t="s">
        <v>1312</v>
      </c>
      <c r="BT92">
        <f>HYPERLINK("https%3A%2F%2Fwww.webofscience.com%2Fwos%2Fwoscc%2Ffull-record%2FWOS:000255303300001","View Full Record in Web of Science")</f>
        <v>0</v>
      </c>
    </row>
    <row r="93" spans="1:72" ht="12.75">
      <c r="A93" t="s">
        <v>72</v>
      </c>
      <c r="B93" t="s">
        <v>1313</v>
      </c>
      <c r="F93" t="s">
        <v>1314</v>
      </c>
      <c r="I93" t="s">
        <v>1315</v>
      </c>
      <c r="J93" t="s">
        <v>77</v>
      </c>
      <c r="M93" t="s">
        <v>78</v>
      </c>
      <c r="N93" t="s">
        <v>79</v>
      </c>
      <c r="T93" t="s">
        <v>1316</v>
      </c>
      <c r="U93" t="s">
        <v>1317</v>
      </c>
      <c r="V93" t="s">
        <v>1318</v>
      </c>
      <c r="W93" t="s">
        <v>1319</v>
      </c>
      <c r="Y93" t="s">
        <v>1320</v>
      </c>
      <c r="Z93" t="s">
        <v>1321</v>
      </c>
      <c r="AA93" t="s">
        <v>1322</v>
      </c>
      <c r="AG93">
        <v>18</v>
      </c>
      <c r="AH93">
        <v>23</v>
      </c>
      <c r="AI93">
        <v>23</v>
      </c>
      <c r="AJ93">
        <v>0</v>
      </c>
      <c r="AK93">
        <v>9</v>
      </c>
      <c r="AL93" t="s">
        <v>90</v>
      </c>
      <c r="AM93" t="s">
        <v>91</v>
      </c>
      <c r="AN93" t="s">
        <v>92</v>
      </c>
      <c r="AO93" t="s">
        <v>93</v>
      </c>
      <c r="AP93" t="s">
        <v>94</v>
      </c>
      <c r="AR93" t="s">
        <v>95</v>
      </c>
      <c r="AS93" t="s">
        <v>96</v>
      </c>
      <c r="AT93" t="s">
        <v>224</v>
      </c>
      <c r="AU93">
        <v>2008</v>
      </c>
      <c r="AV93">
        <v>31</v>
      </c>
      <c r="AW93">
        <v>3</v>
      </c>
      <c r="BB93">
        <v>535</v>
      </c>
      <c r="BC93">
        <v>544</v>
      </c>
      <c r="BE93" t="s">
        <v>1323</v>
      </c>
      <c r="BF93">
        <f>HYPERLINK("http://dx.doi.org/10.1016/j.advwatres.2007.11.006","http://dx.doi.org/10.1016/j.advwatres.2007.11.006")</f>
        <v>0</v>
      </c>
      <c r="BI93">
        <v>10</v>
      </c>
      <c r="BJ93" t="s">
        <v>100</v>
      </c>
      <c r="BK93" t="s">
        <v>101</v>
      </c>
      <c r="BL93" t="s">
        <v>100</v>
      </c>
      <c r="BM93" t="s">
        <v>226</v>
      </c>
      <c r="BR93" t="s">
        <v>104</v>
      </c>
      <c r="BS93" t="s">
        <v>1324</v>
      </c>
      <c r="BT93">
        <f>HYPERLINK("https%3A%2F%2Fwww.webofscience.com%2Fwos%2Fwoscc%2Ffull-record%2FWOS:000254397700010","View Full Record in Web of Science")</f>
        <v>0</v>
      </c>
    </row>
    <row r="94" spans="1:72" ht="12.75">
      <c r="A94" t="s">
        <v>72</v>
      </c>
      <c r="B94" t="s">
        <v>1325</v>
      </c>
      <c r="F94" t="s">
        <v>1326</v>
      </c>
      <c r="I94" t="s">
        <v>1327</v>
      </c>
      <c r="J94" t="s">
        <v>77</v>
      </c>
      <c r="M94" t="s">
        <v>78</v>
      </c>
      <c r="N94" t="s">
        <v>79</v>
      </c>
      <c r="T94" t="s">
        <v>1328</v>
      </c>
      <c r="U94" t="s">
        <v>1329</v>
      </c>
      <c r="V94" t="s">
        <v>1330</v>
      </c>
      <c r="W94" t="s">
        <v>1331</v>
      </c>
      <c r="Y94" t="s">
        <v>1332</v>
      </c>
      <c r="Z94" t="s">
        <v>1333</v>
      </c>
      <c r="AA94" t="s">
        <v>1334</v>
      </c>
      <c r="AB94" t="s">
        <v>1335</v>
      </c>
      <c r="AG94">
        <v>49</v>
      </c>
      <c r="AH94">
        <v>31</v>
      </c>
      <c r="AI94">
        <v>31</v>
      </c>
      <c r="AJ94">
        <v>0</v>
      </c>
      <c r="AK94">
        <v>15</v>
      </c>
      <c r="AL94" t="s">
        <v>90</v>
      </c>
      <c r="AM94" t="s">
        <v>91</v>
      </c>
      <c r="AN94" t="s">
        <v>92</v>
      </c>
      <c r="AO94" t="s">
        <v>93</v>
      </c>
      <c r="AP94" t="s">
        <v>94</v>
      </c>
      <c r="AR94" t="s">
        <v>95</v>
      </c>
      <c r="AS94" t="s">
        <v>96</v>
      </c>
      <c r="AT94" t="s">
        <v>250</v>
      </c>
      <c r="AU94">
        <v>2008</v>
      </c>
      <c r="AV94">
        <v>31</v>
      </c>
      <c r="AW94">
        <v>2</v>
      </c>
      <c r="BB94">
        <v>399</v>
      </c>
      <c r="BC94">
        <v>417</v>
      </c>
      <c r="BE94" t="s">
        <v>1336</v>
      </c>
      <c r="BF94">
        <f>HYPERLINK("http://dx.doi.org/10.1016/j.advwatres.2007.09.004","http://dx.doi.org/10.1016/j.advwatres.2007.09.004")</f>
        <v>0</v>
      </c>
      <c r="BI94">
        <v>19</v>
      </c>
      <c r="BJ94" t="s">
        <v>100</v>
      </c>
      <c r="BK94" t="s">
        <v>101</v>
      </c>
      <c r="BL94" t="s">
        <v>100</v>
      </c>
      <c r="BM94" t="s">
        <v>252</v>
      </c>
      <c r="BR94" t="s">
        <v>104</v>
      </c>
      <c r="BS94" t="s">
        <v>1337</v>
      </c>
      <c r="BT94">
        <f>HYPERLINK("https%3A%2F%2Fwww.webofscience.com%2Fwos%2Fwoscc%2Ffull-record%2FWOS:000253137000014","View Full Record in Web of Science")</f>
        <v>0</v>
      </c>
    </row>
    <row r="95" spans="1:72" ht="12.75">
      <c r="A95" t="s">
        <v>72</v>
      </c>
      <c r="B95" t="s">
        <v>1338</v>
      </c>
      <c r="F95" t="s">
        <v>1339</v>
      </c>
      <c r="I95" t="s">
        <v>1340</v>
      </c>
      <c r="J95" t="s">
        <v>77</v>
      </c>
      <c r="M95" t="s">
        <v>78</v>
      </c>
      <c r="N95" t="s">
        <v>79</v>
      </c>
      <c r="T95" t="s">
        <v>1341</v>
      </c>
      <c r="U95" t="s">
        <v>1342</v>
      </c>
      <c r="V95" t="s">
        <v>1343</v>
      </c>
      <c r="W95" t="s">
        <v>1344</v>
      </c>
      <c r="Y95" t="s">
        <v>1345</v>
      </c>
      <c r="Z95" t="s">
        <v>1346</v>
      </c>
      <c r="AA95" t="s">
        <v>1347</v>
      </c>
      <c r="AG95">
        <v>66</v>
      </c>
      <c r="AH95">
        <v>107</v>
      </c>
      <c r="AI95">
        <v>115</v>
      </c>
      <c r="AJ95">
        <v>2</v>
      </c>
      <c r="AK95">
        <v>35</v>
      </c>
      <c r="AL95" t="s">
        <v>90</v>
      </c>
      <c r="AM95" t="s">
        <v>91</v>
      </c>
      <c r="AN95" t="s">
        <v>92</v>
      </c>
      <c r="AO95" t="s">
        <v>93</v>
      </c>
      <c r="AP95" t="s">
        <v>94</v>
      </c>
      <c r="AR95" t="s">
        <v>95</v>
      </c>
      <c r="AS95" t="s">
        <v>96</v>
      </c>
      <c r="AT95" t="s">
        <v>263</v>
      </c>
      <c r="AU95">
        <v>2008</v>
      </c>
      <c r="AV95">
        <v>31</v>
      </c>
      <c r="AW95">
        <v>1</v>
      </c>
      <c r="BB95">
        <v>109</v>
      </c>
      <c r="BC95">
        <v>117</v>
      </c>
      <c r="BE95" t="s">
        <v>1348</v>
      </c>
      <c r="BF95">
        <f>HYPERLINK("http://dx.doi.org/10.1016/j.advwatres.2007.07.004","http://dx.doi.org/10.1016/j.advwatres.2007.07.004")</f>
        <v>0</v>
      </c>
      <c r="BI95">
        <v>9</v>
      </c>
      <c r="BJ95" t="s">
        <v>100</v>
      </c>
      <c r="BK95" t="s">
        <v>101</v>
      </c>
      <c r="BL95" t="s">
        <v>100</v>
      </c>
      <c r="BM95" t="s">
        <v>265</v>
      </c>
      <c r="BR95" t="s">
        <v>104</v>
      </c>
      <c r="BS95" t="s">
        <v>1349</v>
      </c>
      <c r="BT95">
        <f>HYPERLINK("https%3A%2F%2Fwww.webofscience.com%2Fwos%2Fwoscc%2Ffull-record%2FWOS:000253019900009","View Full Record in Web of Science")</f>
        <v>0</v>
      </c>
    </row>
    <row r="96" spans="1:72" ht="12.75">
      <c r="A96" t="s">
        <v>72</v>
      </c>
      <c r="B96" t="s">
        <v>415</v>
      </c>
      <c r="F96" t="s">
        <v>416</v>
      </c>
      <c r="I96" t="s">
        <v>1350</v>
      </c>
      <c r="J96" t="s">
        <v>77</v>
      </c>
      <c r="M96" t="s">
        <v>78</v>
      </c>
      <c r="N96" t="s">
        <v>79</v>
      </c>
      <c r="T96" t="s">
        <v>418</v>
      </c>
      <c r="U96" t="s">
        <v>1351</v>
      </c>
      <c r="V96" t="s">
        <v>1352</v>
      </c>
      <c r="W96" t="s">
        <v>1353</v>
      </c>
      <c r="Y96" t="s">
        <v>1354</v>
      </c>
      <c r="Z96" t="s">
        <v>1355</v>
      </c>
      <c r="AA96" t="s">
        <v>424</v>
      </c>
      <c r="AB96" t="s">
        <v>425</v>
      </c>
      <c r="AG96">
        <v>23</v>
      </c>
      <c r="AH96">
        <v>14</v>
      </c>
      <c r="AI96">
        <v>14</v>
      </c>
      <c r="AJ96">
        <v>0</v>
      </c>
      <c r="AK96">
        <v>10</v>
      </c>
      <c r="AL96" t="s">
        <v>90</v>
      </c>
      <c r="AM96" t="s">
        <v>91</v>
      </c>
      <c r="AN96" t="s">
        <v>92</v>
      </c>
      <c r="AO96" t="s">
        <v>93</v>
      </c>
      <c r="AP96" t="s">
        <v>94</v>
      </c>
      <c r="AR96" t="s">
        <v>95</v>
      </c>
      <c r="AS96" t="s">
        <v>96</v>
      </c>
      <c r="AT96" t="s">
        <v>263</v>
      </c>
      <c r="AU96">
        <v>2008</v>
      </c>
      <c r="AV96">
        <v>31</v>
      </c>
      <c r="AW96">
        <v>1</v>
      </c>
      <c r="BB96">
        <v>181</v>
      </c>
      <c r="BC96">
        <v>188</v>
      </c>
      <c r="BE96" t="s">
        <v>1356</v>
      </c>
      <c r="BF96">
        <f>HYPERLINK("http://dx.doi.org/10.1016/j.advwatres.2007.08.003","http://dx.doi.org/10.1016/j.advwatres.2007.08.003")</f>
        <v>0</v>
      </c>
      <c r="BI96">
        <v>8</v>
      </c>
      <c r="BJ96" t="s">
        <v>100</v>
      </c>
      <c r="BK96" t="s">
        <v>101</v>
      </c>
      <c r="BL96" t="s">
        <v>100</v>
      </c>
      <c r="BM96" t="s">
        <v>265</v>
      </c>
      <c r="BR96" t="s">
        <v>104</v>
      </c>
      <c r="BS96" t="s">
        <v>1357</v>
      </c>
      <c r="BT96">
        <f>HYPERLINK("https%3A%2F%2Fwww.webofscience.com%2Fwos%2Fwoscc%2Ffull-record%2FWOS:000253019900015","View Full Record in Web of Science")</f>
        <v>0</v>
      </c>
    </row>
    <row r="97" spans="1:72" ht="12.75">
      <c r="A97" t="s">
        <v>72</v>
      </c>
      <c r="B97" t="s">
        <v>1358</v>
      </c>
      <c r="F97" t="s">
        <v>1359</v>
      </c>
      <c r="I97" t="s">
        <v>1360</v>
      </c>
      <c r="J97" t="s">
        <v>77</v>
      </c>
      <c r="M97" t="s">
        <v>78</v>
      </c>
      <c r="N97" t="s">
        <v>79</v>
      </c>
      <c r="T97" t="s">
        <v>1361</v>
      </c>
      <c r="U97" t="s">
        <v>1362</v>
      </c>
      <c r="V97" t="s">
        <v>1363</v>
      </c>
      <c r="W97" t="s">
        <v>1364</v>
      </c>
      <c r="Y97" t="s">
        <v>1365</v>
      </c>
      <c r="Z97" t="s">
        <v>1366</v>
      </c>
      <c r="AA97" t="s">
        <v>1367</v>
      </c>
      <c r="AB97" t="s">
        <v>1368</v>
      </c>
      <c r="AC97" t="s">
        <v>1369</v>
      </c>
      <c r="AD97" t="s">
        <v>1370</v>
      </c>
      <c r="AE97" t="s">
        <v>1371</v>
      </c>
      <c r="AG97">
        <v>62</v>
      </c>
      <c r="AH97">
        <v>143</v>
      </c>
      <c r="AI97">
        <v>147</v>
      </c>
      <c r="AJ97">
        <v>5</v>
      </c>
      <c r="AK97">
        <v>73</v>
      </c>
      <c r="AL97" t="s">
        <v>90</v>
      </c>
      <c r="AM97" t="s">
        <v>91</v>
      </c>
      <c r="AN97" t="s">
        <v>92</v>
      </c>
      <c r="AO97" t="s">
        <v>93</v>
      </c>
      <c r="AP97" t="s">
        <v>94</v>
      </c>
      <c r="AR97" t="s">
        <v>95</v>
      </c>
      <c r="AS97" t="s">
        <v>96</v>
      </c>
      <c r="AT97" t="s">
        <v>118</v>
      </c>
      <c r="AU97">
        <v>2008</v>
      </c>
      <c r="AV97">
        <v>31</v>
      </c>
      <c r="AW97">
        <v>12</v>
      </c>
      <c r="BB97">
        <v>1603</v>
      </c>
      <c r="BC97">
        <v>1621</v>
      </c>
      <c r="BE97" t="s">
        <v>1372</v>
      </c>
      <c r="BF97">
        <f>HYPERLINK("http://dx.doi.org/10.1016/j.advwatres.2008.07.012","http://dx.doi.org/10.1016/j.advwatres.2008.07.012")</f>
        <v>0</v>
      </c>
      <c r="BI97">
        <v>19</v>
      </c>
      <c r="BJ97" t="s">
        <v>100</v>
      </c>
      <c r="BK97" t="s">
        <v>101</v>
      </c>
      <c r="BL97" t="s">
        <v>100</v>
      </c>
      <c r="BM97" t="s">
        <v>120</v>
      </c>
      <c r="BR97" t="s">
        <v>104</v>
      </c>
      <c r="BS97" t="s">
        <v>1373</v>
      </c>
      <c r="BT97">
        <f>HYPERLINK("https%3A%2F%2Fwww.webofscience.com%2Fwos%2Fwoscc%2Ffull-record%2FWOS:000262026800007","View Full Record in Web of Science")</f>
        <v>0</v>
      </c>
    </row>
    <row r="98" spans="1:72" ht="12.75">
      <c r="A98" t="s">
        <v>72</v>
      </c>
      <c r="B98" t="s">
        <v>1374</v>
      </c>
      <c r="F98" t="s">
        <v>1375</v>
      </c>
      <c r="I98" t="s">
        <v>1376</v>
      </c>
      <c r="J98" t="s">
        <v>77</v>
      </c>
      <c r="M98" t="s">
        <v>78</v>
      </c>
      <c r="N98" t="s">
        <v>79</v>
      </c>
      <c r="T98" t="s">
        <v>1377</v>
      </c>
      <c r="U98" t="s">
        <v>1378</v>
      </c>
      <c r="V98" t="s">
        <v>1379</v>
      </c>
      <c r="W98" t="s">
        <v>1380</v>
      </c>
      <c r="Y98" t="s">
        <v>1381</v>
      </c>
      <c r="Z98" t="s">
        <v>1382</v>
      </c>
      <c r="AA98" t="s">
        <v>1383</v>
      </c>
      <c r="AB98" t="s">
        <v>1384</v>
      </c>
      <c r="AG98">
        <v>35</v>
      </c>
      <c r="AH98">
        <v>16</v>
      </c>
      <c r="AI98">
        <v>17</v>
      </c>
      <c r="AJ98">
        <v>1</v>
      </c>
      <c r="AK98">
        <v>6</v>
      </c>
      <c r="AL98" t="s">
        <v>90</v>
      </c>
      <c r="AM98" t="s">
        <v>91</v>
      </c>
      <c r="AN98" t="s">
        <v>92</v>
      </c>
      <c r="AO98" t="s">
        <v>93</v>
      </c>
      <c r="AR98" t="s">
        <v>95</v>
      </c>
      <c r="AS98" t="s">
        <v>96</v>
      </c>
      <c r="AT98" t="s">
        <v>990</v>
      </c>
      <c r="AU98">
        <v>2008</v>
      </c>
      <c r="AV98">
        <v>31</v>
      </c>
      <c r="AW98">
        <v>6</v>
      </c>
      <c r="BB98">
        <v>877</v>
      </c>
      <c r="BC98">
        <v>890</v>
      </c>
      <c r="BE98" t="s">
        <v>1385</v>
      </c>
      <c r="BF98">
        <f>HYPERLINK("http://dx.doi.org/10.1016/j.advwatres.2008.01.011","http://dx.doi.org/10.1016/j.advwatres.2008.01.011")</f>
        <v>0</v>
      </c>
      <c r="BI98">
        <v>14</v>
      </c>
      <c r="BJ98" t="s">
        <v>100</v>
      </c>
      <c r="BK98" t="s">
        <v>101</v>
      </c>
      <c r="BL98" t="s">
        <v>100</v>
      </c>
      <c r="BM98" t="s">
        <v>992</v>
      </c>
      <c r="BR98" t="s">
        <v>104</v>
      </c>
      <c r="BS98" t="s">
        <v>1386</v>
      </c>
      <c r="BT98">
        <f>HYPERLINK("https%3A%2F%2Fwww.webofscience.com%2Fwos%2Fwoscc%2Ffull-record%2FWOS:000257003800001","View Full Record in Web of Science")</f>
        <v>0</v>
      </c>
    </row>
    <row r="99" spans="1:72" ht="12.75">
      <c r="A99" t="s">
        <v>72</v>
      </c>
      <c r="B99" t="s">
        <v>1387</v>
      </c>
      <c r="F99" t="s">
        <v>1388</v>
      </c>
      <c r="I99" t="s">
        <v>1389</v>
      </c>
      <c r="J99" t="s">
        <v>77</v>
      </c>
      <c r="M99" t="s">
        <v>78</v>
      </c>
      <c r="N99" t="s">
        <v>1390</v>
      </c>
      <c r="T99" t="s">
        <v>1391</v>
      </c>
      <c r="U99" t="s">
        <v>1392</v>
      </c>
      <c r="V99" t="s">
        <v>1393</v>
      </c>
      <c r="W99" t="s">
        <v>1394</v>
      </c>
      <c r="Y99" t="s">
        <v>1395</v>
      </c>
      <c r="Z99" t="s">
        <v>1396</v>
      </c>
      <c r="AA99" t="s">
        <v>1397</v>
      </c>
      <c r="AB99" t="s">
        <v>1398</v>
      </c>
      <c r="AG99">
        <v>100</v>
      </c>
      <c r="AH99">
        <v>23</v>
      </c>
      <c r="AI99">
        <v>24</v>
      </c>
      <c r="AJ99">
        <v>2</v>
      </c>
      <c r="AK99">
        <v>106</v>
      </c>
      <c r="AL99" t="s">
        <v>90</v>
      </c>
      <c r="AM99" t="s">
        <v>91</v>
      </c>
      <c r="AN99" t="s">
        <v>92</v>
      </c>
      <c r="AO99" t="s">
        <v>93</v>
      </c>
      <c r="AP99" t="s">
        <v>94</v>
      </c>
      <c r="AR99" t="s">
        <v>95</v>
      </c>
      <c r="AS99" t="s">
        <v>96</v>
      </c>
      <c r="AT99" t="s">
        <v>400</v>
      </c>
      <c r="AU99">
        <v>2008</v>
      </c>
      <c r="AV99">
        <v>31</v>
      </c>
      <c r="AW99">
        <v>5</v>
      </c>
      <c r="BB99">
        <v>858</v>
      </c>
      <c r="BC99">
        <v>875</v>
      </c>
      <c r="BE99" t="s">
        <v>1399</v>
      </c>
      <c r="BF99">
        <f>HYPERLINK("http://dx.doi.org/10.1016/j.advwatres.2008.02.003","http://dx.doi.org/10.1016/j.advwatres.2008.02.003")</f>
        <v>0</v>
      </c>
      <c r="BI99">
        <v>18</v>
      </c>
      <c r="BJ99" t="s">
        <v>100</v>
      </c>
      <c r="BK99" t="s">
        <v>101</v>
      </c>
      <c r="BL99" t="s">
        <v>100</v>
      </c>
      <c r="BM99" t="s">
        <v>402</v>
      </c>
      <c r="BR99" t="s">
        <v>104</v>
      </c>
      <c r="BS99" t="s">
        <v>1400</v>
      </c>
      <c r="BT99">
        <f>HYPERLINK("https%3A%2F%2Fwww.webofscience.com%2Fwos%2Fwoscc%2Ffull-record%2FWOS:000255995600010","View Full Record in Web of Science")</f>
        <v>0</v>
      </c>
    </row>
    <row r="100" spans="1:72" ht="12.75">
      <c r="A100" t="s">
        <v>72</v>
      </c>
      <c r="B100" t="s">
        <v>1401</v>
      </c>
      <c r="F100" t="s">
        <v>1402</v>
      </c>
      <c r="I100" t="s">
        <v>1403</v>
      </c>
      <c r="J100" t="s">
        <v>77</v>
      </c>
      <c r="M100" t="s">
        <v>78</v>
      </c>
      <c r="N100" t="s">
        <v>79</v>
      </c>
      <c r="T100" t="s">
        <v>1404</v>
      </c>
      <c r="U100" t="s">
        <v>1405</v>
      </c>
      <c r="V100" t="s">
        <v>1406</v>
      </c>
      <c r="W100" t="s">
        <v>1407</v>
      </c>
      <c r="Y100" t="s">
        <v>1408</v>
      </c>
      <c r="Z100" t="s">
        <v>1409</v>
      </c>
      <c r="AA100" t="s">
        <v>1410</v>
      </c>
      <c r="AB100" t="s">
        <v>1411</v>
      </c>
      <c r="AG100">
        <v>19</v>
      </c>
      <c r="AH100">
        <v>0</v>
      </c>
      <c r="AI100">
        <v>0</v>
      </c>
      <c r="AJ100">
        <v>1</v>
      </c>
      <c r="AK100">
        <v>6</v>
      </c>
      <c r="AL100" t="s">
        <v>90</v>
      </c>
      <c r="AM100" t="s">
        <v>91</v>
      </c>
      <c r="AN100" t="s">
        <v>92</v>
      </c>
      <c r="AO100" t="s">
        <v>93</v>
      </c>
      <c r="AP100" t="s">
        <v>94</v>
      </c>
      <c r="AR100" t="s">
        <v>95</v>
      </c>
      <c r="AS100" t="s">
        <v>96</v>
      </c>
      <c r="AT100" t="s">
        <v>224</v>
      </c>
      <c r="AU100">
        <v>2008</v>
      </c>
      <c r="AV100">
        <v>31</v>
      </c>
      <c r="AW100">
        <v>3</v>
      </c>
      <c r="BB100">
        <v>438</v>
      </c>
      <c r="BC100">
        <v>446</v>
      </c>
      <c r="BE100" t="s">
        <v>1412</v>
      </c>
      <c r="BF100">
        <f>HYPERLINK("http://dx.doi.org/10.1016/j.advwatres.2007.10.002","http://dx.doi.org/10.1016/j.advwatres.2007.10.002")</f>
        <v>0</v>
      </c>
      <c r="BI100">
        <v>9</v>
      </c>
      <c r="BJ100" t="s">
        <v>100</v>
      </c>
      <c r="BK100" t="s">
        <v>101</v>
      </c>
      <c r="BL100" t="s">
        <v>100</v>
      </c>
      <c r="BM100" t="s">
        <v>226</v>
      </c>
      <c r="BR100" t="s">
        <v>104</v>
      </c>
      <c r="BS100" t="s">
        <v>1413</v>
      </c>
      <c r="BT100">
        <f>HYPERLINK("https%3A%2F%2Fwww.webofscience.com%2Fwos%2Fwoscc%2Ffull-record%2FWOS:000254397700002","View Full Record in Web of Science")</f>
        <v>0</v>
      </c>
    </row>
    <row r="101" spans="1:72" ht="12.75">
      <c r="A101" t="s">
        <v>72</v>
      </c>
      <c r="B101" t="s">
        <v>1414</v>
      </c>
      <c r="F101" t="s">
        <v>1415</v>
      </c>
      <c r="I101" t="s">
        <v>1416</v>
      </c>
      <c r="J101" t="s">
        <v>77</v>
      </c>
      <c r="M101" t="s">
        <v>78</v>
      </c>
      <c r="N101" t="s">
        <v>79</v>
      </c>
      <c r="T101" t="s">
        <v>1417</v>
      </c>
      <c r="U101" t="s">
        <v>1418</v>
      </c>
      <c r="V101" t="s">
        <v>1419</v>
      </c>
      <c r="W101" t="s">
        <v>1420</v>
      </c>
      <c r="Y101" t="s">
        <v>1285</v>
      </c>
      <c r="Z101" t="s">
        <v>1421</v>
      </c>
      <c r="AA101" t="s">
        <v>1422</v>
      </c>
      <c r="AB101" t="s">
        <v>1423</v>
      </c>
      <c r="AG101">
        <v>31</v>
      </c>
      <c r="AH101">
        <v>9</v>
      </c>
      <c r="AI101">
        <v>9</v>
      </c>
      <c r="AJ101">
        <v>0</v>
      </c>
      <c r="AK101">
        <v>5</v>
      </c>
      <c r="AL101" t="s">
        <v>90</v>
      </c>
      <c r="AM101" t="s">
        <v>91</v>
      </c>
      <c r="AN101" t="s">
        <v>92</v>
      </c>
      <c r="AO101" t="s">
        <v>93</v>
      </c>
      <c r="AP101" t="s">
        <v>94</v>
      </c>
      <c r="AR101" t="s">
        <v>95</v>
      </c>
      <c r="AS101" t="s">
        <v>96</v>
      </c>
      <c r="AT101" t="s">
        <v>250</v>
      </c>
      <c r="AU101">
        <v>2008</v>
      </c>
      <c r="AV101">
        <v>31</v>
      </c>
      <c r="AW101">
        <v>2</v>
      </c>
      <c r="BB101">
        <v>313</v>
      </c>
      <c r="BC101">
        <v>323</v>
      </c>
      <c r="BE101" t="s">
        <v>1424</v>
      </c>
      <c r="BF101">
        <f>HYPERLINK("http://dx.doi.org/10.1016/j.advwatres.2007.08.010","http://dx.doi.org/10.1016/j.advwatres.2007.08.010")</f>
        <v>0</v>
      </c>
      <c r="BI101">
        <v>11</v>
      </c>
      <c r="BJ101" t="s">
        <v>100</v>
      </c>
      <c r="BK101" t="s">
        <v>101</v>
      </c>
      <c r="BL101" t="s">
        <v>100</v>
      </c>
      <c r="BM101" t="s">
        <v>252</v>
      </c>
      <c r="BR101" t="s">
        <v>104</v>
      </c>
      <c r="BS101" t="s">
        <v>1425</v>
      </c>
      <c r="BT101">
        <f>HYPERLINK("https%3A%2F%2Fwww.webofscience.com%2Fwos%2Fwoscc%2Ffull-record%2FWOS:000253137000008","View Full Record in Web of Science")</f>
        <v>0</v>
      </c>
    </row>
    <row r="102" spans="1:72" ht="12.75">
      <c r="A102" t="s">
        <v>72</v>
      </c>
      <c r="B102" t="s">
        <v>1426</v>
      </c>
      <c r="F102" t="s">
        <v>1427</v>
      </c>
      <c r="I102" t="s">
        <v>1428</v>
      </c>
      <c r="J102" t="s">
        <v>77</v>
      </c>
      <c r="M102" t="s">
        <v>78</v>
      </c>
      <c r="N102" t="s">
        <v>79</v>
      </c>
      <c r="T102" t="s">
        <v>1429</v>
      </c>
      <c r="U102" t="s">
        <v>1430</v>
      </c>
      <c r="V102" t="s">
        <v>1431</v>
      </c>
      <c r="W102" t="s">
        <v>1432</v>
      </c>
      <c r="Y102" t="s">
        <v>1433</v>
      </c>
      <c r="Z102" t="s">
        <v>1434</v>
      </c>
      <c r="AA102" t="s">
        <v>1435</v>
      </c>
      <c r="AB102" t="s">
        <v>1436</v>
      </c>
      <c r="AG102">
        <v>34</v>
      </c>
      <c r="AH102">
        <v>33</v>
      </c>
      <c r="AI102">
        <v>33</v>
      </c>
      <c r="AJ102">
        <v>2</v>
      </c>
      <c r="AK102">
        <v>15</v>
      </c>
      <c r="AL102" t="s">
        <v>90</v>
      </c>
      <c r="AM102" t="s">
        <v>91</v>
      </c>
      <c r="AN102" t="s">
        <v>92</v>
      </c>
      <c r="AO102" t="s">
        <v>93</v>
      </c>
      <c r="AP102" t="s">
        <v>94</v>
      </c>
      <c r="AR102" t="s">
        <v>95</v>
      </c>
      <c r="AS102" t="s">
        <v>96</v>
      </c>
      <c r="AT102" t="s">
        <v>167</v>
      </c>
      <c r="AU102">
        <v>2008</v>
      </c>
      <c r="AV102">
        <v>31</v>
      </c>
      <c r="AW102">
        <v>10</v>
      </c>
      <c r="BB102">
        <v>1333</v>
      </c>
      <c r="BC102">
        <v>1343</v>
      </c>
      <c r="BE102" t="s">
        <v>1437</v>
      </c>
      <c r="BF102">
        <f>HYPERLINK("http://dx.doi.org/10.1016/j.advwatres.2008.06.004","http://dx.doi.org/10.1016/j.advwatres.2008.06.004")</f>
        <v>0</v>
      </c>
      <c r="BI102">
        <v>11</v>
      </c>
      <c r="BJ102" t="s">
        <v>100</v>
      </c>
      <c r="BK102" t="s">
        <v>101</v>
      </c>
      <c r="BL102" t="s">
        <v>100</v>
      </c>
      <c r="BM102" t="s">
        <v>169</v>
      </c>
      <c r="BO102" t="s">
        <v>137</v>
      </c>
      <c r="BR102" t="s">
        <v>104</v>
      </c>
      <c r="BS102" t="s">
        <v>1438</v>
      </c>
      <c r="BT102">
        <f>HYPERLINK("https%3A%2F%2Fwww.webofscience.com%2Fwos%2Fwoscc%2Ffull-record%2FWOS:000260290800006","View Full Record in Web of Science")</f>
        <v>0</v>
      </c>
    </row>
    <row r="103" spans="1:72" ht="12.75">
      <c r="A103" t="s">
        <v>72</v>
      </c>
      <c r="B103" t="s">
        <v>1439</v>
      </c>
      <c r="F103" t="s">
        <v>1440</v>
      </c>
      <c r="I103" t="s">
        <v>1441</v>
      </c>
      <c r="J103" t="s">
        <v>77</v>
      </c>
      <c r="M103" t="s">
        <v>78</v>
      </c>
      <c r="N103" t="s">
        <v>79</v>
      </c>
      <c r="T103" t="s">
        <v>1442</v>
      </c>
      <c r="U103" t="s">
        <v>1443</v>
      </c>
      <c r="V103" t="s">
        <v>1444</v>
      </c>
      <c r="W103" t="s">
        <v>1445</v>
      </c>
      <c r="Y103" t="s">
        <v>1446</v>
      </c>
      <c r="Z103" t="s">
        <v>1447</v>
      </c>
      <c r="AA103" t="s">
        <v>1397</v>
      </c>
      <c r="AB103" t="s">
        <v>1398</v>
      </c>
      <c r="AG103">
        <v>33</v>
      </c>
      <c r="AH103">
        <v>24</v>
      </c>
      <c r="AI103">
        <v>25</v>
      </c>
      <c r="AJ103">
        <v>2</v>
      </c>
      <c r="AK103">
        <v>20</v>
      </c>
      <c r="AL103" t="s">
        <v>90</v>
      </c>
      <c r="AM103" t="s">
        <v>91</v>
      </c>
      <c r="AN103" t="s">
        <v>92</v>
      </c>
      <c r="AO103" t="s">
        <v>93</v>
      </c>
      <c r="AR103" t="s">
        <v>95</v>
      </c>
      <c r="AS103" t="s">
        <v>96</v>
      </c>
      <c r="AT103" t="s">
        <v>250</v>
      </c>
      <c r="AU103">
        <v>2008</v>
      </c>
      <c r="AV103">
        <v>31</v>
      </c>
      <c r="AW103">
        <v>2</v>
      </c>
      <c r="BB103">
        <v>383</v>
      </c>
      <c r="BC103">
        <v>398</v>
      </c>
      <c r="BE103" t="s">
        <v>1448</v>
      </c>
      <c r="BF103">
        <f>HYPERLINK("http://dx.doi.org/10.1016/j.advwatres.2007.09.001","http://dx.doi.org/10.1016/j.advwatres.2007.09.001")</f>
        <v>0</v>
      </c>
      <c r="BI103">
        <v>16</v>
      </c>
      <c r="BJ103" t="s">
        <v>100</v>
      </c>
      <c r="BK103" t="s">
        <v>101</v>
      </c>
      <c r="BL103" t="s">
        <v>100</v>
      </c>
      <c r="BM103" t="s">
        <v>252</v>
      </c>
      <c r="BR103" t="s">
        <v>104</v>
      </c>
      <c r="BS103" t="s">
        <v>1449</v>
      </c>
      <c r="BT103">
        <f>HYPERLINK("https%3A%2F%2Fwww.webofscience.com%2Fwos%2Fwoscc%2Ffull-record%2FWOS:000253137000013","View Full Record in Web of Science")</f>
        <v>0</v>
      </c>
    </row>
    <row r="104" spans="1:72" ht="12.75">
      <c r="A104" t="s">
        <v>72</v>
      </c>
      <c r="B104" t="s">
        <v>1450</v>
      </c>
      <c r="F104" t="s">
        <v>1451</v>
      </c>
      <c r="I104" t="s">
        <v>1452</v>
      </c>
      <c r="J104" t="s">
        <v>77</v>
      </c>
      <c r="M104" t="s">
        <v>78</v>
      </c>
      <c r="N104" t="s">
        <v>79</v>
      </c>
      <c r="T104" t="s">
        <v>1453</v>
      </c>
      <c r="U104" t="s">
        <v>1454</v>
      </c>
      <c r="V104" t="s">
        <v>1455</v>
      </c>
      <c r="W104" t="s">
        <v>1456</v>
      </c>
      <c r="Y104" t="s">
        <v>1457</v>
      </c>
      <c r="Z104" t="s">
        <v>1458</v>
      </c>
      <c r="AB104" t="s">
        <v>1459</v>
      </c>
      <c r="AC104" t="s">
        <v>1460</v>
      </c>
      <c r="AD104" t="s">
        <v>1461</v>
      </c>
      <c r="AG104">
        <v>31</v>
      </c>
      <c r="AH104">
        <v>43</v>
      </c>
      <c r="AI104">
        <v>44</v>
      </c>
      <c r="AJ104">
        <v>0</v>
      </c>
      <c r="AK104">
        <v>36</v>
      </c>
      <c r="AL104" t="s">
        <v>90</v>
      </c>
      <c r="AM104" t="s">
        <v>91</v>
      </c>
      <c r="AN104" t="s">
        <v>92</v>
      </c>
      <c r="AO104" t="s">
        <v>93</v>
      </c>
      <c r="AP104" t="s">
        <v>94</v>
      </c>
      <c r="AR104" t="s">
        <v>95</v>
      </c>
      <c r="AS104" t="s">
        <v>96</v>
      </c>
      <c r="AT104" t="s">
        <v>118</v>
      </c>
      <c r="AU104">
        <v>2008</v>
      </c>
      <c r="AV104">
        <v>31</v>
      </c>
      <c r="AW104">
        <v>12</v>
      </c>
      <c r="BB104">
        <v>1527</v>
      </c>
      <c r="BC104">
        <v>1539</v>
      </c>
      <c r="BE104" t="s">
        <v>1462</v>
      </c>
      <c r="BF104">
        <f>HYPERLINK("http://dx.doi.org/10.1016/j.advwatres.2008.04.006","http://dx.doi.org/10.1016/j.advwatres.2008.04.006")</f>
        <v>0</v>
      </c>
      <c r="BI104">
        <v>13</v>
      </c>
      <c r="BJ104" t="s">
        <v>100</v>
      </c>
      <c r="BK104" t="s">
        <v>101</v>
      </c>
      <c r="BL104" t="s">
        <v>100</v>
      </c>
      <c r="BM104" t="s">
        <v>120</v>
      </c>
      <c r="BR104" t="s">
        <v>104</v>
      </c>
      <c r="BS104" t="s">
        <v>1463</v>
      </c>
      <c r="BT104">
        <f>HYPERLINK("https%3A%2F%2Fwww.webofscience.com%2Fwos%2Fwoscc%2Ffull-record%2FWOS:000262026800001","View Full Record in Web of Science")</f>
        <v>0</v>
      </c>
    </row>
    <row r="105" spans="1:72" ht="12.75">
      <c r="A105" t="s">
        <v>72</v>
      </c>
      <c r="B105" t="s">
        <v>770</v>
      </c>
      <c r="F105" t="s">
        <v>771</v>
      </c>
      <c r="I105" t="s">
        <v>1464</v>
      </c>
      <c r="J105" t="s">
        <v>77</v>
      </c>
      <c r="M105" t="s">
        <v>78</v>
      </c>
      <c r="N105" t="s">
        <v>79</v>
      </c>
      <c r="T105" t="s">
        <v>1465</v>
      </c>
      <c r="U105" t="s">
        <v>1466</v>
      </c>
      <c r="V105" t="s">
        <v>1467</v>
      </c>
      <c r="W105" t="s">
        <v>774</v>
      </c>
      <c r="Y105" t="s">
        <v>775</v>
      </c>
      <c r="Z105" t="s">
        <v>1468</v>
      </c>
      <c r="AA105" t="s">
        <v>777</v>
      </c>
      <c r="AB105" t="s">
        <v>778</v>
      </c>
      <c r="AC105" t="s">
        <v>1469</v>
      </c>
      <c r="AD105" t="s">
        <v>1470</v>
      </c>
      <c r="AE105" t="s">
        <v>1471</v>
      </c>
      <c r="AG105">
        <v>50</v>
      </c>
      <c r="AH105">
        <v>17</v>
      </c>
      <c r="AI105">
        <v>19</v>
      </c>
      <c r="AJ105">
        <v>4</v>
      </c>
      <c r="AK105">
        <v>22</v>
      </c>
      <c r="AL105" t="s">
        <v>90</v>
      </c>
      <c r="AM105" t="s">
        <v>91</v>
      </c>
      <c r="AN105" t="s">
        <v>92</v>
      </c>
      <c r="AO105" t="s">
        <v>93</v>
      </c>
      <c r="AP105" t="s">
        <v>94</v>
      </c>
      <c r="AR105" t="s">
        <v>95</v>
      </c>
      <c r="AS105" t="s">
        <v>96</v>
      </c>
      <c r="AT105" t="s">
        <v>167</v>
      </c>
      <c r="AU105">
        <v>2008</v>
      </c>
      <c r="AV105">
        <v>31</v>
      </c>
      <c r="AW105">
        <v>10</v>
      </c>
      <c r="BB105">
        <v>1352</v>
      </c>
      <c r="BC105">
        <v>1363</v>
      </c>
      <c r="BE105" t="s">
        <v>1472</v>
      </c>
      <c r="BF105">
        <f>HYPERLINK("http://dx.doi.org/10.1016/j.advwatres.2008.07.003","http://dx.doi.org/10.1016/j.advwatres.2008.07.003")</f>
        <v>0</v>
      </c>
      <c r="BI105">
        <v>12</v>
      </c>
      <c r="BJ105" t="s">
        <v>100</v>
      </c>
      <c r="BK105" t="s">
        <v>101</v>
      </c>
      <c r="BL105" t="s">
        <v>100</v>
      </c>
      <c r="BM105" t="s">
        <v>169</v>
      </c>
      <c r="BR105" t="s">
        <v>104</v>
      </c>
      <c r="BS105" t="s">
        <v>1473</v>
      </c>
      <c r="BT105">
        <f>HYPERLINK("https%3A%2F%2Fwww.webofscience.com%2Fwos%2Fwoscc%2Ffull-record%2FWOS:000260290800008","View Full Record in Web of Science")</f>
        <v>0</v>
      </c>
    </row>
    <row r="106" spans="1:72" ht="12.75">
      <c r="A106" t="s">
        <v>72</v>
      </c>
      <c r="B106" t="s">
        <v>1474</v>
      </c>
      <c r="F106" t="s">
        <v>1475</v>
      </c>
      <c r="I106" t="s">
        <v>1476</v>
      </c>
      <c r="J106" t="s">
        <v>77</v>
      </c>
      <c r="M106" t="s">
        <v>78</v>
      </c>
      <c r="N106" t="s">
        <v>79</v>
      </c>
      <c r="T106" t="s">
        <v>1477</v>
      </c>
      <c r="U106" t="s">
        <v>1478</v>
      </c>
      <c r="V106" t="s">
        <v>1479</v>
      </c>
      <c r="W106" t="s">
        <v>1480</v>
      </c>
      <c r="Y106" t="s">
        <v>1481</v>
      </c>
      <c r="Z106" t="s">
        <v>1482</v>
      </c>
      <c r="AA106" t="s">
        <v>1483</v>
      </c>
      <c r="AB106" t="s">
        <v>1484</v>
      </c>
      <c r="AG106">
        <v>26</v>
      </c>
      <c r="AH106">
        <v>23</v>
      </c>
      <c r="AI106">
        <v>23</v>
      </c>
      <c r="AJ106">
        <v>1</v>
      </c>
      <c r="AK106">
        <v>13</v>
      </c>
      <c r="AL106" t="s">
        <v>90</v>
      </c>
      <c r="AM106" t="s">
        <v>91</v>
      </c>
      <c r="AN106" t="s">
        <v>92</v>
      </c>
      <c r="AO106" t="s">
        <v>93</v>
      </c>
      <c r="AR106" t="s">
        <v>95</v>
      </c>
      <c r="AS106" t="s">
        <v>96</v>
      </c>
      <c r="AT106" t="s">
        <v>167</v>
      </c>
      <c r="AU106">
        <v>2008</v>
      </c>
      <c r="AV106">
        <v>31</v>
      </c>
      <c r="AW106">
        <v>10</v>
      </c>
      <c r="BB106">
        <v>1299</v>
      </c>
      <c r="BC106">
        <v>1308</v>
      </c>
      <c r="BE106" t="s">
        <v>1485</v>
      </c>
      <c r="BF106">
        <f>HYPERLINK("http://dx.doi.org/10.1016/j.advwatres.2008.06.001","http://dx.doi.org/10.1016/j.advwatres.2008.06.001")</f>
        <v>0</v>
      </c>
      <c r="BI106">
        <v>10</v>
      </c>
      <c r="BJ106" t="s">
        <v>100</v>
      </c>
      <c r="BK106" t="s">
        <v>101</v>
      </c>
      <c r="BL106" t="s">
        <v>100</v>
      </c>
      <c r="BM106" t="s">
        <v>169</v>
      </c>
      <c r="BR106" t="s">
        <v>104</v>
      </c>
      <c r="BS106" t="s">
        <v>1486</v>
      </c>
      <c r="BT106">
        <f>HYPERLINK("https%3A%2F%2Fwww.webofscience.com%2Fwos%2Fwoscc%2Ffull-record%2FWOS:000260290800003","View Full Record in Web of Science")</f>
        <v>0</v>
      </c>
    </row>
    <row r="107" spans="1:72" ht="12.75">
      <c r="A107" t="s">
        <v>72</v>
      </c>
      <c r="B107" t="s">
        <v>1487</v>
      </c>
      <c r="F107" t="s">
        <v>1488</v>
      </c>
      <c r="I107" t="s">
        <v>1489</v>
      </c>
      <c r="J107" t="s">
        <v>77</v>
      </c>
      <c r="M107" t="s">
        <v>78</v>
      </c>
      <c r="N107" t="s">
        <v>79</v>
      </c>
      <c r="T107" t="s">
        <v>1490</v>
      </c>
      <c r="U107" t="s">
        <v>1491</v>
      </c>
      <c r="V107" t="s">
        <v>1492</v>
      </c>
      <c r="W107" t="s">
        <v>1493</v>
      </c>
      <c r="Y107" t="s">
        <v>1494</v>
      </c>
      <c r="Z107" t="s">
        <v>1495</v>
      </c>
      <c r="AG107">
        <v>23</v>
      </c>
      <c r="AH107">
        <v>39</v>
      </c>
      <c r="AI107">
        <v>42</v>
      </c>
      <c r="AJ107">
        <v>2</v>
      </c>
      <c r="AK107">
        <v>29</v>
      </c>
      <c r="AL107" t="s">
        <v>90</v>
      </c>
      <c r="AM107" t="s">
        <v>91</v>
      </c>
      <c r="AN107" t="s">
        <v>92</v>
      </c>
      <c r="AO107" t="s">
        <v>93</v>
      </c>
      <c r="AR107" t="s">
        <v>95</v>
      </c>
      <c r="AS107" t="s">
        <v>96</v>
      </c>
      <c r="AT107" t="s">
        <v>400</v>
      </c>
      <c r="AU107">
        <v>2008</v>
      </c>
      <c r="AV107">
        <v>31</v>
      </c>
      <c r="AW107">
        <v>5</v>
      </c>
      <c r="BB107">
        <v>846</v>
      </c>
      <c r="BC107">
        <v>857</v>
      </c>
      <c r="BE107" t="s">
        <v>1496</v>
      </c>
      <c r="BF107">
        <f>HYPERLINK("http://dx.doi.org/10.1016/j.advwatres.2008.02.002","http://dx.doi.org/10.1016/j.advwatres.2008.02.002")</f>
        <v>0</v>
      </c>
      <c r="BI107">
        <v>12</v>
      </c>
      <c r="BJ107" t="s">
        <v>100</v>
      </c>
      <c r="BK107" t="s">
        <v>101</v>
      </c>
      <c r="BL107" t="s">
        <v>100</v>
      </c>
      <c r="BM107" t="s">
        <v>402</v>
      </c>
      <c r="BR107" t="s">
        <v>104</v>
      </c>
      <c r="BS107" t="s">
        <v>1497</v>
      </c>
      <c r="BT107">
        <f>HYPERLINK("https%3A%2F%2Fwww.webofscience.com%2Fwos%2Fwoscc%2Ffull-record%2FWOS:000255995600009","View Full Record in Web of Science")</f>
        <v>0</v>
      </c>
    </row>
    <row r="108" spans="1:72" ht="12.75">
      <c r="A108" t="s">
        <v>72</v>
      </c>
      <c r="B108" t="s">
        <v>1498</v>
      </c>
      <c r="F108" t="s">
        <v>1499</v>
      </c>
      <c r="I108" t="s">
        <v>1500</v>
      </c>
      <c r="J108" t="s">
        <v>77</v>
      </c>
      <c r="M108" t="s">
        <v>78</v>
      </c>
      <c r="N108" t="s">
        <v>79</v>
      </c>
      <c r="T108" t="s">
        <v>1501</v>
      </c>
      <c r="U108" t="s">
        <v>1502</v>
      </c>
      <c r="V108" t="s">
        <v>1503</v>
      </c>
      <c r="W108" t="s">
        <v>1504</v>
      </c>
      <c r="Y108" t="s">
        <v>1505</v>
      </c>
      <c r="Z108" t="s">
        <v>1506</v>
      </c>
      <c r="AA108" t="s">
        <v>1507</v>
      </c>
      <c r="AB108" t="s">
        <v>1508</v>
      </c>
      <c r="AG108">
        <v>95</v>
      </c>
      <c r="AH108">
        <v>175</v>
      </c>
      <c r="AI108">
        <v>179</v>
      </c>
      <c r="AJ108">
        <v>0</v>
      </c>
      <c r="AK108">
        <v>26</v>
      </c>
      <c r="AL108" t="s">
        <v>90</v>
      </c>
      <c r="AM108" t="s">
        <v>91</v>
      </c>
      <c r="AN108" t="s">
        <v>92</v>
      </c>
      <c r="AO108" t="s">
        <v>93</v>
      </c>
      <c r="AP108" t="s">
        <v>94</v>
      </c>
      <c r="AR108" t="s">
        <v>95</v>
      </c>
      <c r="AS108" t="s">
        <v>96</v>
      </c>
      <c r="AT108" t="s">
        <v>263</v>
      </c>
      <c r="AU108">
        <v>2008</v>
      </c>
      <c r="AV108">
        <v>31</v>
      </c>
      <c r="AW108">
        <v>1</v>
      </c>
      <c r="BB108">
        <v>56</v>
      </c>
      <c r="BC108">
        <v>73</v>
      </c>
      <c r="BE108" t="s">
        <v>1509</v>
      </c>
      <c r="BF108">
        <f>HYPERLINK("http://dx.doi.org/10.1016/j.advwatres.2007.06.006","http://dx.doi.org/10.1016/j.advwatres.2007.06.006")</f>
        <v>0</v>
      </c>
      <c r="BI108">
        <v>18</v>
      </c>
      <c r="BJ108" t="s">
        <v>100</v>
      </c>
      <c r="BK108" t="s">
        <v>101</v>
      </c>
      <c r="BL108" t="s">
        <v>100</v>
      </c>
      <c r="BM108" t="s">
        <v>265</v>
      </c>
      <c r="BR108" t="s">
        <v>104</v>
      </c>
      <c r="BS108" t="s">
        <v>1510</v>
      </c>
      <c r="BT108">
        <f>HYPERLINK("https%3A%2F%2Fwww.webofscience.com%2Fwos%2Fwoscc%2Ffull-record%2FWOS:000253019900005","View Full Record in Web of Science")</f>
        <v>0</v>
      </c>
    </row>
    <row r="109" spans="1:72" ht="12.75">
      <c r="A109" t="s">
        <v>72</v>
      </c>
      <c r="B109" t="s">
        <v>1511</v>
      </c>
      <c r="F109" t="s">
        <v>1512</v>
      </c>
      <c r="I109" t="s">
        <v>1513</v>
      </c>
      <c r="J109" t="s">
        <v>77</v>
      </c>
      <c r="M109" t="s">
        <v>78</v>
      </c>
      <c r="N109" t="s">
        <v>79</v>
      </c>
      <c r="T109" t="s">
        <v>1514</v>
      </c>
      <c r="U109" t="s">
        <v>1515</v>
      </c>
      <c r="V109" t="s">
        <v>1516</v>
      </c>
      <c r="W109" t="s">
        <v>1517</v>
      </c>
      <c r="Y109" t="s">
        <v>753</v>
      </c>
      <c r="Z109" t="s">
        <v>666</v>
      </c>
      <c r="AA109" t="s">
        <v>667</v>
      </c>
      <c r="AB109" t="s">
        <v>1518</v>
      </c>
      <c r="AG109">
        <v>54</v>
      </c>
      <c r="AH109">
        <v>137</v>
      </c>
      <c r="AI109">
        <v>139</v>
      </c>
      <c r="AJ109">
        <v>0</v>
      </c>
      <c r="AK109">
        <v>50</v>
      </c>
      <c r="AL109" t="s">
        <v>90</v>
      </c>
      <c r="AM109" t="s">
        <v>91</v>
      </c>
      <c r="AN109" t="s">
        <v>92</v>
      </c>
      <c r="AO109" t="s">
        <v>93</v>
      </c>
      <c r="AP109" t="s">
        <v>94</v>
      </c>
      <c r="AR109" t="s">
        <v>95</v>
      </c>
      <c r="AS109" t="s">
        <v>96</v>
      </c>
      <c r="AT109" t="s">
        <v>118</v>
      </c>
      <c r="AU109">
        <v>2008</v>
      </c>
      <c r="AV109">
        <v>31</v>
      </c>
      <c r="AW109">
        <v>12</v>
      </c>
      <c r="BB109">
        <v>1578</v>
      </c>
      <c r="BC109">
        <v>1589</v>
      </c>
      <c r="BE109" t="s">
        <v>1519</v>
      </c>
      <c r="BF109">
        <f>HYPERLINK("http://dx.doi.org/10.1016/j.advwatres.2008.07.002","http://dx.doi.org/10.1016/j.advwatres.2008.07.002")</f>
        <v>0</v>
      </c>
      <c r="BI109">
        <v>12</v>
      </c>
      <c r="BJ109" t="s">
        <v>100</v>
      </c>
      <c r="BK109" t="s">
        <v>101</v>
      </c>
      <c r="BL109" t="s">
        <v>100</v>
      </c>
      <c r="BM109" t="s">
        <v>120</v>
      </c>
      <c r="BR109" t="s">
        <v>104</v>
      </c>
      <c r="BS109" t="s">
        <v>1520</v>
      </c>
      <c r="BT109">
        <f>HYPERLINK("https%3A%2F%2Fwww.webofscience.com%2Fwos%2Fwoscc%2Ffull-record%2FWOS:000262026800005","View Full Record in Web of Science")</f>
        <v>0</v>
      </c>
    </row>
    <row r="110" spans="1:72" ht="12.75">
      <c r="A110" t="s">
        <v>72</v>
      </c>
      <c r="B110" t="s">
        <v>1521</v>
      </c>
      <c r="F110" t="s">
        <v>1522</v>
      </c>
      <c r="I110" t="s">
        <v>1523</v>
      </c>
      <c r="J110" t="s">
        <v>77</v>
      </c>
      <c r="M110" t="s">
        <v>78</v>
      </c>
      <c r="N110" t="s">
        <v>79</v>
      </c>
      <c r="T110" t="s">
        <v>1524</v>
      </c>
      <c r="U110" t="s">
        <v>1525</v>
      </c>
      <c r="V110" t="s">
        <v>1526</v>
      </c>
      <c r="W110" t="s">
        <v>1527</v>
      </c>
      <c r="Y110" t="s">
        <v>1528</v>
      </c>
      <c r="Z110" t="s">
        <v>1529</v>
      </c>
      <c r="AC110" t="s">
        <v>1530</v>
      </c>
      <c r="AD110" t="s">
        <v>1531</v>
      </c>
      <c r="AE110" t="s">
        <v>1532</v>
      </c>
      <c r="AG110">
        <v>42</v>
      </c>
      <c r="AH110">
        <v>40</v>
      </c>
      <c r="AI110">
        <v>40</v>
      </c>
      <c r="AJ110">
        <v>0</v>
      </c>
      <c r="AK110">
        <v>22</v>
      </c>
      <c r="AL110" t="s">
        <v>90</v>
      </c>
      <c r="AM110" t="s">
        <v>91</v>
      </c>
      <c r="AN110" t="s">
        <v>92</v>
      </c>
      <c r="AO110" t="s">
        <v>93</v>
      </c>
      <c r="AP110" t="s">
        <v>94</v>
      </c>
      <c r="AR110" t="s">
        <v>95</v>
      </c>
      <c r="AS110" t="s">
        <v>96</v>
      </c>
      <c r="AT110" t="s">
        <v>118</v>
      </c>
      <c r="AU110">
        <v>2008</v>
      </c>
      <c r="AV110">
        <v>31</v>
      </c>
      <c r="AW110">
        <v>12</v>
      </c>
      <c r="BB110">
        <v>1719</v>
      </c>
      <c r="BC110">
        <v>1730</v>
      </c>
      <c r="BE110" t="s">
        <v>1533</v>
      </c>
      <c r="BF110">
        <f>HYPERLINK("http://dx.doi.org/10.1016/j.advwatres.2008.08.008","http://dx.doi.org/10.1016/j.advwatres.2008.08.008")</f>
        <v>0</v>
      </c>
      <c r="BI110">
        <v>12</v>
      </c>
      <c r="BJ110" t="s">
        <v>100</v>
      </c>
      <c r="BK110" t="s">
        <v>101</v>
      </c>
      <c r="BL110" t="s">
        <v>100</v>
      </c>
      <c r="BM110" t="s">
        <v>120</v>
      </c>
      <c r="BR110" t="s">
        <v>104</v>
      </c>
      <c r="BS110" t="s">
        <v>1534</v>
      </c>
      <c r="BT110">
        <f>HYPERLINK("https%3A%2F%2Fwww.webofscience.com%2Fwos%2Fwoscc%2Ffull-record%2FWOS:000262026800016","View Full Record in Web of Science")</f>
        <v>0</v>
      </c>
    </row>
    <row r="111" spans="1:72" ht="12.75">
      <c r="A111" t="s">
        <v>72</v>
      </c>
      <c r="B111" t="s">
        <v>1535</v>
      </c>
      <c r="F111" t="s">
        <v>1536</v>
      </c>
      <c r="I111" t="s">
        <v>1537</v>
      </c>
      <c r="J111" t="s">
        <v>77</v>
      </c>
      <c r="M111" t="s">
        <v>78</v>
      </c>
      <c r="N111" t="s">
        <v>79</v>
      </c>
      <c r="T111" t="s">
        <v>1538</v>
      </c>
      <c r="U111" t="s">
        <v>1539</v>
      </c>
      <c r="V111" t="s">
        <v>1540</v>
      </c>
      <c r="W111" t="s">
        <v>1541</v>
      </c>
      <c r="Y111" t="s">
        <v>1542</v>
      </c>
      <c r="Z111" t="s">
        <v>1543</v>
      </c>
      <c r="AA111" t="s">
        <v>1544</v>
      </c>
      <c r="AB111" t="s">
        <v>1545</v>
      </c>
      <c r="AC111" t="s">
        <v>1546</v>
      </c>
      <c r="AD111" t="s">
        <v>1547</v>
      </c>
      <c r="AE111" t="s">
        <v>1548</v>
      </c>
      <c r="AG111">
        <v>32</v>
      </c>
      <c r="AH111">
        <v>71</v>
      </c>
      <c r="AI111">
        <v>72</v>
      </c>
      <c r="AJ111">
        <v>0</v>
      </c>
      <c r="AK111">
        <v>47</v>
      </c>
      <c r="AL111" t="s">
        <v>90</v>
      </c>
      <c r="AM111" t="s">
        <v>91</v>
      </c>
      <c r="AN111" t="s">
        <v>92</v>
      </c>
      <c r="AO111" t="s">
        <v>93</v>
      </c>
      <c r="AP111" t="s">
        <v>94</v>
      </c>
      <c r="AR111" t="s">
        <v>95</v>
      </c>
      <c r="AS111" t="s">
        <v>96</v>
      </c>
      <c r="AT111" t="s">
        <v>429</v>
      </c>
      <c r="AU111">
        <v>2008</v>
      </c>
      <c r="AV111">
        <v>31</v>
      </c>
      <c r="AW111">
        <v>9</v>
      </c>
      <c r="BB111">
        <v>1129</v>
      </c>
      <c r="BC111">
        <v>1136</v>
      </c>
      <c r="BE111" t="s">
        <v>1549</v>
      </c>
      <c r="BF111">
        <f>HYPERLINK("http://dx.doi.org/10.1016/j.advwatres.2007.10.004","http://dx.doi.org/10.1016/j.advwatres.2007.10.004")</f>
        <v>0</v>
      </c>
      <c r="BI111">
        <v>8</v>
      </c>
      <c r="BJ111" t="s">
        <v>100</v>
      </c>
      <c r="BK111" t="s">
        <v>101</v>
      </c>
      <c r="BL111" t="s">
        <v>100</v>
      </c>
      <c r="BM111" t="s">
        <v>433</v>
      </c>
      <c r="BR111" t="s">
        <v>104</v>
      </c>
      <c r="BS111" t="s">
        <v>1550</v>
      </c>
      <c r="BT111">
        <f>HYPERLINK("https%3A%2F%2Fwww.webofscience.com%2Fwos%2Fwoscc%2Ffull-record%2FWOS:000259690200002","View Full Record in Web of Science")</f>
        <v>0</v>
      </c>
    </row>
    <row r="112" spans="1:72" ht="12.75">
      <c r="A112" t="s">
        <v>72</v>
      </c>
      <c r="B112" t="s">
        <v>1551</v>
      </c>
      <c r="F112" t="s">
        <v>1552</v>
      </c>
      <c r="I112" t="s">
        <v>1553</v>
      </c>
      <c r="J112" t="s">
        <v>77</v>
      </c>
      <c r="M112" t="s">
        <v>78</v>
      </c>
      <c r="N112" t="s">
        <v>79</v>
      </c>
      <c r="T112" t="s">
        <v>1554</v>
      </c>
      <c r="U112" t="s">
        <v>1555</v>
      </c>
      <c r="V112" t="s">
        <v>1556</v>
      </c>
      <c r="W112" t="s">
        <v>1557</v>
      </c>
      <c r="Y112" t="s">
        <v>1558</v>
      </c>
      <c r="Z112" t="s">
        <v>1559</v>
      </c>
      <c r="AA112" t="s">
        <v>1560</v>
      </c>
      <c r="AB112" t="s">
        <v>1561</v>
      </c>
      <c r="AC112" t="s">
        <v>1562</v>
      </c>
      <c r="AD112" t="s">
        <v>1563</v>
      </c>
      <c r="AE112" t="s">
        <v>1564</v>
      </c>
      <c r="AG112">
        <v>45</v>
      </c>
      <c r="AH112">
        <v>29</v>
      </c>
      <c r="AI112">
        <v>29</v>
      </c>
      <c r="AJ112">
        <v>0</v>
      </c>
      <c r="AK112">
        <v>21</v>
      </c>
      <c r="AL112" t="s">
        <v>90</v>
      </c>
      <c r="AM112" t="s">
        <v>91</v>
      </c>
      <c r="AN112" t="s">
        <v>92</v>
      </c>
      <c r="AO112" t="s">
        <v>93</v>
      </c>
      <c r="AP112" t="s">
        <v>94</v>
      </c>
      <c r="AR112" t="s">
        <v>95</v>
      </c>
      <c r="AS112" t="s">
        <v>96</v>
      </c>
      <c r="AT112" t="s">
        <v>429</v>
      </c>
      <c r="AU112">
        <v>2008</v>
      </c>
      <c r="AV112">
        <v>31</v>
      </c>
      <c r="AW112">
        <v>9</v>
      </c>
      <c r="BB112">
        <v>1205</v>
      </c>
      <c r="BC112">
        <v>1220</v>
      </c>
      <c r="BE112" t="s">
        <v>1565</v>
      </c>
      <c r="BF112">
        <f>HYPERLINK("http://dx.doi.org/10.1016/j.advwatres.2008.01.004","http://dx.doi.org/10.1016/j.advwatres.2008.01.004")</f>
        <v>0</v>
      </c>
      <c r="BI112">
        <v>16</v>
      </c>
      <c r="BJ112" t="s">
        <v>100</v>
      </c>
      <c r="BK112" t="s">
        <v>101</v>
      </c>
      <c r="BL112" t="s">
        <v>100</v>
      </c>
      <c r="BM112" t="s">
        <v>433</v>
      </c>
      <c r="BR112" t="s">
        <v>104</v>
      </c>
      <c r="BS112" t="s">
        <v>1566</v>
      </c>
      <c r="BT112">
        <f>HYPERLINK("https%3A%2F%2Fwww.webofscience.com%2Fwos%2Fwoscc%2Ffull-record%2FWOS:000259690200007","View Full Record in Web of Science")</f>
        <v>0</v>
      </c>
    </row>
    <row r="113" spans="1:72" ht="12.75">
      <c r="A113" t="s">
        <v>72</v>
      </c>
      <c r="B113" t="s">
        <v>1567</v>
      </c>
      <c r="F113" t="s">
        <v>1568</v>
      </c>
      <c r="I113" t="s">
        <v>1569</v>
      </c>
      <c r="J113" t="s">
        <v>77</v>
      </c>
      <c r="M113" t="s">
        <v>78</v>
      </c>
      <c r="N113" t="s">
        <v>79</v>
      </c>
      <c r="T113" t="s">
        <v>1570</v>
      </c>
      <c r="U113" t="s">
        <v>1571</v>
      </c>
      <c r="V113" t="s">
        <v>1572</v>
      </c>
      <c r="W113" t="s">
        <v>1573</v>
      </c>
      <c r="Y113" t="s">
        <v>1574</v>
      </c>
      <c r="Z113" t="s">
        <v>1575</v>
      </c>
      <c r="AA113" t="s">
        <v>1576</v>
      </c>
      <c r="AB113" t="s">
        <v>1577</v>
      </c>
      <c r="AG113">
        <v>56</v>
      </c>
      <c r="AH113">
        <v>25</v>
      </c>
      <c r="AI113">
        <v>26</v>
      </c>
      <c r="AJ113">
        <v>1</v>
      </c>
      <c r="AK113">
        <v>8</v>
      </c>
      <c r="AL113" t="s">
        <v>90</v>
      </c>
      <c r="AM113" t="s">
        <v>91</v>
      </c>
      <c r="AN113" t="s">
        <v>92</v>
      </c>
      <c r="AO113" t="s">
        <v>93</v>
      </c>
      <c r="AP113" t="s">
        <v>94</v>
      </c>
      <c r="AR113" t="s">
        <v>95</v>
      </c>
      <c r="AS113" t="s">
        <v>96</v>
      </c>
      <c r="AT113" t="s">
        <v>400</v>
      </c>
      <c r="AU113">
        <v>2008</v>
      </c>
      <c r="AV113">
        <v>31</v>
      </c>
      <c r="AW113">
        <v>5</v>
      </c>
      <c r="BB113">
        <v>758</v>
      </c>
      <c r="BC113">
        <v>775</v>
      </c>
      <c r="BE113" t="s">
        <v>1578</v>
      </c>
      <c r="BF113">
        <f>HYPERLINK("http://dx.doi.org/10.1016/j.advwatres.2008.01.006","http://dx.doi.org/10.1016/j.advwatres.2008.01.006")</f>
        <v>0</v>
      </c>
      <c r="BI113">
        <v>18</v>
      </c>
      <c r="BJ113" t="s">
        <v>100</v>
      </c>
      <c r="BK113" t="s">
        <v>101</v>
      </c>
      <c r="BL113" t="s">
        <v>100</v>
      </c>
      <c r="BM113" t="s">
        <v>402</v>
      </c>
      <c r="BR113" t="s">
        <v>104</v>
      </c>
      <c r="BS113" t="s">
        <v>1579</v>
      </c>
      <c r="BT113">
        <f>HYPERLINK("https%3A%2F%2Fwww.webofscience.com%2Fwos%2Fwoscc%2Ffull-record%2FWOS:000255995600003","View Full Record in Web of Science")</f>
        <v>0</v>
      </c>
    </row>
    <row r="114" spans="1:72" ht="12.75">
      <c r="A114" t="s">
        <v>72</v>
      </c>
      <c r="B114" t="s">
        <v>346</v>
      </c>
      <c r="F114" t="s">
        <v>347</v>
      </c>
      <c r="I114" t="s">
        <v>1580</v>
      </c>
      <c r="J114" t="s">
        <v>77</v>
      </c>
      <c r="M114" t="s">
        <v>78</v>
      </c>
      <c r="N114" t="s">
        <v>1390</v>
      </c>
      <c r="T114" t="s">
        <v>1581</v>
      </c>
      <c r="U114" t="s">
        <v>1582</v>
      </c>
      <c r="V114" t="s">
        <v>1583</v>
      </c>
      <c r="W114" t="s">
        <v>1584</v>
      </c>
      <c r="Y114" t="s">
        <v>1585</v>
      </c>
      <c r="Z114" t="s">
        <v>354</v>
      </c>
      <c r="AA114" t="s">
        <v>355</v>
      </c>
      <c r="AG114">
        <v>105</v>
      </c>
      <c r="AH114">
        <v>16</v>
      </c>
      <c r="AI114">
        <v>16</v>
      </c>
      <c r="AJ114">
        <v>0</v>
      </c>
      <c r="AK114">
        <v>14</v>
      </c>
      <c r="AL114" t="s">
        <v>90</v>
      </c>
      <c r="AM114" t="s">
        <v>91</v>
      </c>
      <c r="AN114" t="s">
        <v>92</v>
      </c>
      <c r="AO114" t="s">
        <v>93</v>
      </c>
      <c r="AP114" t="s">
        <v>94</v>
      </c>
      <c r="AR114" t="s">
        <v>95</v>
      </c>
      <c r="AS114" t="s">
        <v>96</v>
      </c>
      <c r="AT114" t="s">
        <v>250</v>
      </c>
      <c r="AU114">
        <v>2008</v>
      </c>
      <c r="AV114">
        <v>31</v>
      </c>
      <c r="AW114">
        <v>2</v>
      </c>
      <c r="BB114">
        <v>269</v>
      </c>
      <c r="BC114">
        <v>286</v>
      </c>
      <c r="BE114" t="s">
        <v>1586</v>
      </c>
      <c r="BF114">
        <f>HYPERLINK("http://dx.doi.org/10.1016/j.advwatres.2007.08.005","http://dx.doi.org/10.1016/j.advwatres.2007.08.005")</f>
        <v>0</v>
      </c>
      <c r="BI114">
        <v>18</v>
      </c>
      <c r="BJ114" t="s">
        <v>100</v>
      </c>
      <c r="BK114" t="s">
        <v>101</v>
      </c>
      <c r="BL114" t="s">
        <v>100</v>
      </c>
      <c r="BM114" t="s">
        <v>252</v>
      </c>
      <c r="BR114" t="s">
        <v>104</v>
      </c>
      <c r="BS114" t="s">
        <v>1587</v>
      </c>
      <c r="BT114">
        <f>HYPERLINK("https%3A%2F%2Fwww.webofscience.com%2Fwos%2Fwoscc%2Ffull-record%2FWOS:000253137000005","View Full Record in Web of Science")</f>
        <v>0</v>
      </c>
    </row>
    <row r="115" spans="1:72" ht="12.75">
      <c r="A115" t="s">
        <v>72</v>
      </c>
      <c r="B115" t="s">
        <v>1588</v>
      </c>
      <c r="F115" t="s">
        <v>1589</v>
      </c>
      <c r="I115" t="s">
        <v>1590</v>
      </c>
      <c r="J115" t="s">
        <v>77</v>
      </c>
      <c r="M115" t="s">
        <v>78</v>
      </c>
      <c r="N115" t="s">
        <v>79</v>
      </c>
      <c r="T115" t="s">
        <v>1591</v>
      </c>
      <c r="U115" t="s">
        <v>1592</v>
      </c>
      <c r="V115" t="s">
        <v>1593</v>
      </c>
      <c r="W115" t="s">
        <v>1594</v>
      </c>
      <c r="Y115" t="s">
        <v>1269</v>
      </c>
      <c r="Z115" t="s">
        <v>1270</v>
      </c>
      <c r="AA115" t="s">
        <v>1595</v>
      </c>
      <c r="AB115" t="s">
        <v>1596</v>
      </c>
      <c r="AG115">
        <v>32</v>
      </c>
      <c r="AH115">
        <v>25</v>
      </c>
      <c r="AI115">
        <v>26</v>
      </c>
      <c r="AJ115">
        <v>1</v>
      </c>
      <c r="AK115">
        <v>24</v>
      </c>
      <c r="AL115" t="s">
        <v>90</v>
      </c>
      <c r="AM115" t="s">
        <v>91</v>
      </c>
      <c r="AN115" t="s">
        <v>92</v>
      </c>
      <c r="AO115" t="s">
        <v>93</v>
      </c>
      <c r="AP115" t="s">
        <v>94</v>
      </c>
      <c r="AR115" t="s">
        <v>95</v>
      </c>
      <c r="AS115" t="s">
        <v>96</v>
      </c>
      <c r="AT115" t="s">
        <v>429</v>
      </c>
      <c r="AU115">
        <v>2008</v>
      </c>
      <c r="AV115">
        <v>31</v>
      </c>
      <c r="AW115">
        <v>9</v>
      </c>
      <c r="BB115">
        <v>1233</v>
      </c>
      <c r="BC115">
        <v>1241</v>
      </c>
      <c r="BE115" t="s">
        <v>1597</v>
      </c>
      <c r="BF115">
        <f>HYPERLINK("http://dx.doi.org/10.1016/j.advwatres.2008.04.014","http://dx.doi.org/10.1016/j.advwatres.2008.04.014")</f>
        <v>0</v>
      </c>
      <c r="BI115">
        <v>9</v>
      </c>
      <c r="BJ115" t="s">
        <v>100</v>
      </c>
      <c r="BK115" t="s">
        <v>101</v>
      </c>
      <c r="BL115" t="s">
        <v>100</v>
      </c>
      <c r="BM115" t="s">
        <v>433</v>
      </c>
      <c r="BR115" t="s">
        <v>104</v>
      </c>
      <c r="BS115" t="s">
        <v>1598</v>
      </c>
      <c r="BT115">
        <f>HYPERLINK("https%3A%2F%2Fwww.webofscience.com%2Fwos%2Fwoscc%2Ffull-record%2FWOS:000259690200009","View Full Record in Web of Science")</f>
        <v>0</v>
      </c>
    </row>
    <row r="116" spans="1:72" ht="12.75">
      <c r="A116" t="s">
        <v>72</v>
      </c>
      <c r="B116" t="s">
        <v>1599</v>
      </c>
      <c r="F116" t="s">
        <v>1600</v>
      </c>
      <c r="I116" t="s">
        <v>1601</v>
      </c>
      <c r="J116" t="s">
        <v>77</v>
      </c>
      <c r="M116" t="s">
        <v>78</v>
      </c>
      <c r="N116" t="s">
        <v>79</v>
      </c>
      <c r="T116" t="s">
        <v>1602</v>
      </c>
      <c r="U116" t="s">
        <v>1603</v>
      </c>
      <c r="V116" t="s">
        <v>1604</v>
      </c>
      <c r="W116" t="s">
        <v>1605</v>
      </c>
      <c r="Y116" t="s">
        <v>1606</v>
      </c>
      <c r="Z116" t="s">
        <v>1607</v>
      </c>
      <c r="AA116" t="s">
        <v>1059</v>
      </c>
      <c r="AB116" t="s">
        <v>1060</v>
      </c>
      <c r="AG116">
        <v>22</v>
      </c>
      <c r="AH116">
        <v>73</v>
      </c>
      <c r="AI116">
        <v>81</v>
      </c>
      <c r="AJ116">
        <v>3</v>
      </c>
      <c r="AK116">
        <v>22</v>
      </c>
      <c r="AL116" t="s">
        <v>90</v>
      </c>
      <c r="AM116" t="s">
        <v>91</v>
      </c>
      <c r="AN116" t="s">
        <v>92</v>
      </c>
      <c r="AO116" t="s">
        <v>93</v>
      </c>
      <c r="AR116" t="s">
        <v>95</v>
      </c>
      <c r="AS116" t="s">
        <v>96</v>
      </c>
      <c r="AT116" t="s">
        <v>385</v>
      </c>
      <c r="AU116">
        <v>2008</v>
      </c>
      <c r="AV116">
        <v>31</v>
      </c>
      <c r="AW116">
        <v>7</v>
      </c>
      <c r="BB116">
        <v>1015</v>
      </c>
      <c r="BC116">
        <v>1023</v>
      </c>
      <c r="BE116" t="s">
        <v>1608</v>
      </c>
      <c r="BF116">
        <f>HYPERLINK("http://dx.doi.org/10.1016/j.advwatres.2008.04.007","http://dx.doi.org/10.1016/j.advwatres.2008.04.007")</f>
        <v>0</v>
      </c>
      <c r="BI116">
        <v>9</v>
      </c>
      <c r="BJ116" t="s">
        <v>100</v>
      </c>
      <c r="BK116" t="s">
        <v>101</v>
      </c>
      <c r="BL116" t="s">
        <v>100</v>
      </c>
      <c r="BM116" t="s">
        <v>387</v>
      </c>
      <c r="BR116" t="s">
        <v>104</v>
      </c>
      <c r="BS116" t="s">
        <v>1609</v>
      </c>
      <c r="BT116">
        <f>HYPERLINK("https%3A%2F%2Fwww.webofscience.com%2Fwos%2Fwoscc%2Ffull-record%2FWOS:000257528400008","View Full Record in Web of Science")</f>
        <v>0</v>
      </c>
    </row>
    <row r="117" spans="1:72" ht="12.75">
      <c r="A117" t="s">
        <v>72</v>
      </c>
      <c r="B117" t="s">
        <v>1610</v>
      </c>
      <c r="F117" t="s">
        <v>1611</v>
      </c>
      <c r="I117" t="s">
        <v>1612</v>
      </c>
      <c r="J117" t="s">
        <v>77</v>
      </c>
      <c r="M117" t="s">
        <v>78</v>
      </c>
      <c r="N117" t="s">
        <v>79</v>
      </c>
      <c r="T117" t="s">
        <v>1613</v>
      </c>
      <c r="U117" t="s">
        <v>1614</v>
      </c>
      <c r="V117" t="s">
        <v>1615</v>
      </c>
      <c r="W117" t="s">
        <v>1616</v>
      </c>
      <c r="Y117" t="s">
        <v>1617</v>
      </c>
      <c r="Z117" t="s">
        <v>1618</v>
      </c>
      <c r="AG117">
        <v>69</v>
      </c>
      <c r="AH117">
        <v>9</v>
      </c>
      <c r="AI117">
        <v>9</v>
      </c>
      <c r="AJ117">
        <v>0</v>
      </c>
      <c r="AK117">
        <v>2</v>
      </c>
      <c r="AL117" t="s">
        <v>90</v>
      </c>
      <c r="AM117" t="s">
        <v>91</v>
      </c>
      <c r="AN117" t="s">
        <v>92</v>
      </c>
      <c r="AO117" t="s">
        <v>93</v>
      </c>
      <c r="AP117" t="s">
        <v>94</v>
      </c>
      <c r="AR117" t="s">
        <v>95</v>
      </c>
      <c r="AS117" t="s">
        <v>96</v>
      </c>
      <c r="AT117" t="s">
        <v>263</v>
      </c>
      <c r="AU117">
        <v>2008</v>
      </c>
      <c r="AV117">
        <v>31</v>
      </c>
      <c r="AW117">
        <v>1</v>
      </c>
      <c r="BB117">
        <v>189</v>
      </c>
      <c r="BC117">
        <v>202</v>
      </c>
      <c r="BE117" t="s">
        <v>1619</v>
      </c>
      <c r="BF117">
        <f>HYPERLINK("http://dx.doi.org/10.1016/j.advwatres.2007.08.006","http://dx.doi.org/10.1016/j.advwatres.2007.08.006")</f>
        <v>0</v>
      </c>
      <c r="BI117">
        <v>14</v>
      </c>
      <c r="BJ117" t="s">
        <v>100</v>
      </c>
      <c r="BK117" t="s">
        <v>101</v>
      </c>
      <c r="BL117" t="s">
        <v>100</v>
      </c>
      <c r="BM117" t="s">
        <v>265</v>
      </c>
      <c r="BR117" t="s">
        <v>104</v>
      </c>
      <c r="BS117" t="s">
        <v>1620</v>
      </c>
      <c r="BT117">
        <f>HYPERLINK("https%3A%2F%2Fwww.webofscience.com%2Fwos%2Fwoscc%2Ffull-record%2FWOS:000253019900016","View Full Record in Web of Science")</f>
        <v>0</v>
      </c>
    </row>
    <row r="118" spans="1:72" ht="12.75">
      <c r="A118" t="s">
        <v>72</v>
      </c>
      <c r="B118" t="s">
        <v>1621</v>
      </c>
      <c r="F118" t="s">
        <v>1622</v>
      </c>
      <c r="I118" t="s">
        <v>1623</v>
      </c>
      <c r="J118" t="s">
        <v>77</v>
      </c>
      <c r="M118" t="s">
        <v>78</v>
      </c>
      <c r="N118" t="s">
        <v>79</v>
      </c>
      <c r="T118" t="s">
        <v>1624</v>
      </c>
      <c r="U118" t="s">
        <v>1625</v>
      </c>
      <c r="V118" t="s">
        <v>1626</v>
      </c>
      <c r="W118" t="s">
        <v>1627</v>
      </c>
      <c r="Y118" t="s">
        <v>1628</v>
      </c>
      <c r="Z118" t="s">
        <v>1629</v>
      </c>
      <c r="AA118" t="s">
        <v>1630</v>
      </c>
      <c r="AB118" t="s">
        <v>1631</v>
      </c>
      <c r="AG118">
        <v>53</v>
      </c>
      <c r="AH118">
        <v>304</v>
      </c>
      <c r="AI118">
        <v>324</v>
      </c>
      <c r="AJ118">
        <v>8</v>
      </c>
      <c r="AK118">
        <v>87</v>
      </c>
      <c r="AL118" t="s">
        <v>90</v>
      </c>
      <c r="AM118" t="s">
        <v>91</v>
      </c>
      <c r="AN118" t="s">
        <v>92</v>
      </c>
      <c r="AO118" t="s">
        <v>93</v>
      </c>
      <c r="AP118" t="s">
        <v>94</v>
      </c>
      <c r="AR118" t="s">
        <v>95</v>
      </c>
      <c r="AS118" t="s">
        <v>96</v>
      </c>
      <c r="AT118" t="s">
        <v>97</v>
      </c>
      <c r="AU118">
        <v>2008</v>
      </c>
      <c r="AV118">
        <v>31</v>
      </c>
      <c r="AW118">
        <v>11</v>
      </c>
      <c r="AZ118" t="s">
        <v>98</v>
      </c>
      <c r="BB118">
        <v>1411</v>
      </c>
      <c r="BC118">
        <v>1418</v>
      </c>
      <c r="BE118" t="s">
        <v>1632</v>
      </c>
      <c r="BF118">
        <f>HYPERLINK("http://dx.doi.org/10.1016/j.advwatres.2008.01.001","http://dx.doi.org/10.1016/j.advwatres.2008.01.001")</f>
        <v>0</v>
      </c>
      <c r="BI118">
        <v>8</v>
      </c>
      <c r="BJ118" t="s">
        <v>100</v>
      </c>
      <c r="BK118" t="s">
        <v>101</v>
      </c>
      <c r="BL118" t="s">
        <v>100</v>
      </c>
      <c r="BM118" t="s">
        <v>102</v>
      </c>
      <c r="BR118" t="s">
        <v>104</v>
      </c>
      <c r="BS118" t="s">
        <v>1633</v>
      </c>
      <c r="BT118">
        <f>HYPERLINK("https%3A%2F%2Fwww.webofscience.com%2Fwos%2Fwoscc%2Ffull-record%2FWOS:000261649600001","View Full Record in Web of Science")</f>
        <v>0</v>
      </c>
    </row>
    <row r="119" spans="1:72" ht="12.75">
      <c r="A119" t="s">
        <v>72</v>
      </c>
      <c r="B119" t="s">
        <v>1634</v>
      </c>
      <c r="F119" t="s">
        <v>1635</v>
      </c>
      <c r="I119" t="s">
        <v>1636</v>
      </c>
      <c r="J119" t="s">
        <v>77</v>
      </c>
      <c r="M119" t="s">
        <v>78</v>
      </c>
      <c r="N119" t="s">
        <v>79</v>
      </c>
      <c r="T119" t="s">
        <v>1637</v>
      </c>
      <c r="U119" t="s">
        <v>1638</v>
      </c>
      <c r="V119" t="s">
        <v>1639</v>
      </c>
      <c r="W119" t="s">
        <v>1640</v>
      </c>
      <c r="Y119" t="s">
        <v>1641</v>
      </c>
      <c r="Z119" t="s">
        <v>1642</v>
      </c>
      <c r="AA119" t="s">
        <v>1643</v>
      </c>
      <c r="AB119" t="s">
        <v>1644</v>
      </c>
      <c r="AG119">
        <v>48</v>
      </c>
      <c r="AH119">
        <v>308</v>
      </c>
      <c r="AI119">
        <v>318</v>
      </c>
      <c r="AJ119">
        <v>3</v>
      </c>
      <c r="AK119">
        <v>71</v>
      </c>
      <c r="AL119" t="s">
        <v>90</v>
      </c>
      <c r="AM119" t="s">
        <v>91</v>
      </c>
      <c r="AN119" t="s">
        <v>92</v>
      </c>
      <c r="AO119" t="s">
        <v>93</v>
      </c>
      <c r="AP119" t="s">
        <v>94</v>
      </c>
      <c r="AR119" t="s">
        <v>95</v>
      </c>
      <c r="AS119" t="s">
        <v>96</v>
      </c>
      <c r="AT119" t="s">
        <v>167</v>
      </c>
      <c r="AU119">
        <v>2008</v>
      </c>
      <c r="AV119">
        <v>31</v>
      </c>
      <c r="AW119">
        <v>10</v>
      </c>
      <c r="BB119">
        <v>1309</v>
      </c>
      <c r="BC119">
        <v>1324</v>
      </c>
      <c r="BE119" t="s">
        <v>1645</v>
      </c>
      <c r="BF119">
        <f>HYPERLINK("http://dx.doi.org/10.1016/j.advwatres.2008.06.005","http://dx.doi.org/10.1016/j.advwatres.2008.06.005")</f>
        <v>0</v>
      </c>
      <c r="BI119">
        <v>16</v>
      </c>
      <c r="BJ119" t="s">
        <v>100</v>
      </c>
      <c r="BK119" t="s">
        <v>101</v>
      </c>
      <c r="BL119" t="s">
        <v>100</v>
      </c>
      <c r="BM119" t="s">
        <v>169</v>
      </c>
      <c r="BR119" t="s">
        <v>104</v>
      </c>
      <c r="BS119" t="s">
        <v>1646</v>
      </c>
      <c r="BT119">
        <f>HYPERLINK("https%3A%2F%2Fwww.webofscience.com%2Fwos%2Fwoscc%2Ffull-record%2FWOS:000260290800004","View Full Record in Web of Science")</f>
        <v>0</v>
      </c>
    </row>
    <row r="120" spans="1:72" ht="12.75">
      <c r="A120" t="s">
        <v>72</v>
      </c>
      <c r="B120" t="s">
        <v>1647</v>
      </c>
      <c r="F120" t="s">
        <v>1648</v>
      </c>
      <c r="I120" t="s">
        <v>1649</v>
      </c>
      <c r="J120" t="s">
        <v>77</v>
      </c>
      <c r="M120" t="s">
        <v>78</v>
      </c>
      <c r="N120" t="s">
        <v>79</v>
      </c>
      <c r="T120" t="s">
        <v>1650</v>
      </c>
      <c r="U120" t="s">
        <v>1651</v>
      </c>
      <c r="V120" t="s">
        <v>1652</v>
      </c>
      <c r="W120" t="s">
        <v>1653</v>
      </c>
      <c r="Y120" t="s">
        <v>1654</v>
      </c>
      <c r="Z120" t="s">
        <v>1655</v>
      </c>
      <c r="AA120" t="s">
        <v>1656</v>
      </c>
      <c r="AB120" t="s">
        <v>1657</v>
      </c>
      <c r="AG120">
        <v>28</v>
      </c>
      <c r="AH120">
        <v>50</v>
      </c>
      <c r="AI120">
        <v>51</v>
      </c>
      <c r="AJ120">
        <v>1</v>
      </c>
      <c r="AK120">
        <v>17</v>
      </c>
      <c r="AL120" t="s">
        <v>90</v>
      </c>
      <c r="AM120" t="s">
        <v>91</v>
      </c>
      <c r="AN120" t="s">
        <v>92</v>
      </c>
      <c r="AO120" t="s">
        <v>93</v>
      </c>
      <c r="AP120" t="s">
        <v>94</v>
      </c>
      <c r="AR120" t="s">
        <v>95</v>
      </c>
      <c r="AS120" t="s">
        <v>96</v>
      </c>
      <c r="AT120" t="s">
        <v>445</v>
      </c>
      <c r="AU120">
        <v>2008</v>
      </c>
      <c r="AV120">
        <v>31</v>
      </c>
      <c r="AW120">
        <v>4</v>
      </c>
      <c r="BB120">
        <v>674</v>
      </c>
      <c r="BC120">
        <v>700</v>
      </c>
      <c r="BE120" t="s">
        <v>1658</v>
      </c>
      <c r="BF120">
        <f>HYPERLINK("http://dx.doi.org/10.1016/j.advwatres.2008.01.003","http://dx.doi.org/10.1016/j.advwatres.2008.01.003")</f>
        <v>0</v>
      </c>
      <c r="BI120">
        <v>27</v>
      </c>
      <c r="BJ120" t="s">
        <v>100</v>
      </c>
      <c r="BK120" t="s">
        <v>101</v>
      </c>
      <c r="BL120" t="s">
        <v>100</v>
      </c>
      <c r="BM120" t="s">
        <v>447</v>
      </c>
      <c r="BR120" t="s">
        <v>104</v>
      </c>
      <c r="BS120" t="s">
        <v>1659</v>
      </c>
      <c r="BT120">
        <f>HYPERLINK("https%3A%2F%2Fwww.webofscience.com%2Fwos%2Fwoscc%2Ffull-record%2FWOS:000255303300006","View Full Record in Web of Science")</f>
        <v>0</v>
      </c>
    </row>
    <row r="121" spans="1:72" ht="12.75">
      <c r="A121" t="s">
        <v>72</v>
      </c>
      <c r="B121" t="s">
        <v>1660</v>
      </c>
      <c r="F121" t="s">
        <v>1661</v>
      </c>
      <c r="I121" t="s">
        <v>1662</v>
      </c>
      <c r="J121" t="s">
        <v>77</v>
      </c>
      <c r="M121" t="s">
        <v>78</v>
      </c>
      <c r="N121" t="s">
        <v>79</v>
      </c>
      <c r="T121" t="s">
        <v>1663</v>
      </c>
      <c r="U121" t="s">
        <v>1664</v>
      </c>
      <c r="V121" t="s">
        <v>1665</v>
      </c>
      <c r="W121" t="s">
        <v>1666</v>
      </c>
      <c r="Y121" t="s">
        <v>1667</v>
      </c>
      <c r="Z121" t="s">
        <v>1668</v>
      </c>
      <c r="AA121" t="s">
        <v>1669</v>
      </c>
      <c r="AB121" t="s">
        <v>1670</v>
      </c>
      <c r="AG121">
        <v>29</v>
      </c>
      <c r="AH121">
        <v>40</v>
      </c>
      <c r="AI121">
        <v>42</v>
      </c>
      <c r="AJ121">
        <v>1</v>
      </c>
      <c r="AK121">
        <v>29</v>
      </c>
      <c r="AL121" t="s">
        <v>90</v>
      </c>
      <c r="AM121" t="s">
        <v>91</v>
      </c>
      <c r="AN121" t="s">
        <v>92</v>
      </c>
      <c r="AO121" t="s">
        <v>93</v>
      </c>
      <c r="AR121" t="s">
        <v>95</v>
      </c>
      <c r="AS121" t="s">
        <v>96</v>
      </c>
      <c r="AT121" t="s">
        <v>224</v>
      </c>
      <c r="AU121">
        <v>2008</v>
      </c>
      <c r="AV121">
        <v>31</v>
      </c>
      <c r="AW121">
        <v>3</v>
      </c>
      <c r="BB121">
        <v>503</v>
      </c>
      <c r="BC121">
        <v>512</v>
      </c>
      <c r="BE121" t="s">
        <v>1671</v>
      </c>
      <c r="BF121">
        <f>HYPERLINK("http://dx.doi.org/10.1016/j.advwatres.2007.11.003","http://dx.doi.org/10.1016/j.advwatres.2007.11.003")</f>
        <v>0</v>
      </c>
      <c r="BI121">
        <v>10</v>
      </c>
      <c r="BJ121" t="s">
        <v>100</v>
      </c>
      <c r="BK121" t="s">
        <v>101</v>
      </c>
      <c r="BL121" t="s">
        <v>100</v>
      </c>
      <c r="BM121" t="s">
        <v>226</v>
      </c>
      <c r="BR121" t="s">
        <v>104</v>
      </c>
      <c r="BS121" t="s">
        <v>1672</v>
      </c>
      <c r="BT121">
        <f>HYPERLINK("https%3A%2F%2Fwww.webofscience.com%2Fwos%2Fwoscc%2Ffull-record%2FWOS:000254397700007","View Full Record in Web of Science")</f>
        <v>0</v>
      </c>
    </row>
    <row r="122" spans="1:72" ht="12.75">
      <c r="A122" t="s">
        <v>72</v>
      </c>
      <c r="B122" t="s">
        <v>516</v>
      </c>
      <c r="F122" t="s">
        <v>517</v>
      </c>
      <c r="I122" t="s">
        <v>1673</v>
      </c>
      <c r="J122" t="s">
        <v>77</v>
      </c>
      <c r="M122" t="s">
        <v>78</v>
      </c>
      <c r="N122" t="s">
        <v>79</v>
      </c>
      <c r="T122" t="s">
        <v>1674</v>
      </c>
      <c r="U122" t="s">
        <v>1675</v>
      </c>
      <c r="V122" t="s">
        <v>1676</v>
      </c>
      <c r="W122" t="s">
        <v>522</v>
      </c>
      <c r="Y122" t="s">
        <v>523</v>
      </c>
      <c r="Z122" t="s">
        <v>524</v>
      </c>
      <c r="AB122" t="s">
        <v>525</v>
      </c>
      <c r="AG122">
        <v>16</v>
      </c>
      <c r="AH122">
        <v>28</v>
      </c>
      <c r="AI122">
        <v>28</v>
      </c>
      <c r="AJ122">
        <v>0</v>
      </c>
      <c r="AK122">
        <v>9</v>
      </c>
      <c r="AL122" t="s">
        <v>90</v>
      </c>
      <c r="AM122" t="s">
        <v>91</v>
      </c>
      <c r="AN122" t="s">
        <v>92</v>
      </c>
      <c r="AO122" t="s">
        <v>93</v>
      </c>
      <c r="AP122" t="s">
        <v>94</v>
      </c>
      <c r="AR122" t="s">
        <v>95</v>
      </c>
      <c r="AS122" t="s">
        <v>96</v>
      </c>
      <c r="AT122" t="s">
        <v>250</v>
      </c>
      <c r="AU122">
        <v>2008</v>
      </c>
      <c r="AV122">
        <v>31</v>
      </c>
      <c r="AW122">
        <v>2</v>
      </c>
      <c r="BB122">
        <v>219</v>
      </c>
      <c r="BC122">
        <v>232</v>
      </c>
      <c r="BE122" t="s">
        <v>1677</v>
      </c>
      <c r="BF122">
        <f>HYPERLINK("http://dx.doi.org/10.1016/j.advwatres.2007.08.001","http://dx.doi.org/10.1016/j.advwatres.2007.08.001")</f>
        <v>0</v>
      </c>
      <c r="BI122">
        <v>14</v>
      </c>
      <c r="BJ122" t="s">
        <v>100</v>
      </c>
      <c r="BK122" t="s">
        <v>101</v>
      </c>
      <c r="BL122" t="s">
        <v>100</v>
      </c>
      <c r="BM122" t="s">
        <v>252</v>
      </c>
      <c r="BR122" t="s">
        <v>104</v>
      </c>
      <c r="BS122" t="s">
        <v>1678</v>
      </c>
      <c r="BT122">
        <f>HYPERLINK("https%3A%2F%2Fwww.webofscience.com%2Fwos%2Fwoscc%2Ffull-record%2FWOS:000253137000002","View Full Record in Web of Science")</f>
        <v>0</v>
      </c>
    </row>
    <row r="123" spans="1:72" ht="12.75">
      <c r="A123" t="s">
        <v>72</v>
      </c>
      <c r="B123" t="s">
        <v>1679</v>
      </c>
      <c r="F123" t="s">
        <v>1680</v>
      </c>
      <c r="I123" t="s">
        <v>1681</v>
      </c>
      <c r="J123" t="s">
        <v>77</v>
      </c>
      <c r="M123" t="s">
        <v>78</v>
      </c>
      <c r="N123" t="s">
        <v>79</v>
      </c>
      <c r="T123" t="s">
        <v>1682</v>
      </c>
      <c r="U123" t="s">
        <v>1683</v>
      </c>
      <c r="V123" t="s">
        <v>1684</v>
      </c>
      <c r="W123" t="s">
        <v>1685</v>
      </c>
      <c r="Y123" t="s">
        <v>1686</v>
      </c>
      <c r="Z123" t="s">
        <v>1687</v>
      </c>
      <c r="AA123" t="s">
        <v>1688</v>
      </c>
      <c r="AB123" t="s">
        <v>1689</v>
      </c>
      <c r="AG123">
        <v>25</v>
      </c>
      <c r="AH123">
        <v>21</v>
      </c>
      <c r="AI123">
        <v>21</v>
      </c>
      <c r="AJ123">
        <v>1</v>
      </c>
      <c r="AK123">
        <v>11</v>
      </c>
      <c r="AL123" t="s">
        <v>90</v>
      </c>
      <c r="AM123" t="s">
        <v>91</v>
      </c>
      <c r="AN123" t="s">
        <v>92</v>
      </c>
      <c r="AO123" t="s">
        <v>93</v>
      </c>
      <c r="AP123" t="s">
        <v>94</v>
      </c>
      <c r="AR123" t="s">
        <v>95</v>
      </c>
      <c r="AS123" t="s">
        <v>96</v>
      </c>
      <c r="AT123" t="s">
        <v>118</v>
      </c>
      <c r="AU123">
        <v>2008</v>
      </c>
      <c r="AV123">
        <v>31</v>
      </c>
      <c r="AW123">
        <v>12</v>
      </c>
      <c r="BB123">
        <v>1662</v>
      </c>
      <c r="BC123">
        <v>1673</v>
      </c>
      <c r="BE123" t="s">
        <v>1690</v>
      </c>
      <c r="BF123">
        <f>HYPERLINK("http://dx.doi.org/10.1016/j.advwatres.2008.07.014","http://dx.doi.org/10.1016/j.advwatres.2008.07.014")</f>
        <v>0</v>
      </c>
      <c r="BI123">
        <v>12</v>
      </c>
      <c r="BJ123" t="s">
        <v>100</v>
      </c>
      <c r="BK123" t="s">
        <v>101</v>
      </c>
      <c r="BL123" t="s">
        <v>100</v>
      </c>
      <c r="BM123" t="s">
        <v>120</v>
      </c>
      <c r="BR123" t="s">
        <v>104</v>
      </c>
      <c r="BS123" t="s">
        <v>1691</v>
      </c>
      <c r="BT123">
        <f>HYPERLINK("https%3A%2F%2Fwww.webofscience.com%2Fwos%2Fwoscc%2Ffull-record%2FWOS:000262026800011","View Full Record in Web of Science")</f>
        <v>0</v>
      </c>
    </row>
    <row r="124" spans="1:72" ht="12.75">
      <c r="A124" t="s">
        <v>72</v>
      </c>
      <c r="B124" t="s">
        <v>1692</v>
      </c>
      <c r="F124" t="s">
        <v>1693</v>
      </c>
      <c r="I124" t="s">
        <v>1694</v>
      </c>
      <c r="J124" t="s">
        <v>77</v>
      </c>
      <c r="M124" t="s">
        <v>78</v>
      </c>
      <c r="N124" t="s">
        <v>79</v>
      </c>
      <c r="T124" t="s">
        <v>1695</v>
      </c>
      <c r="U124" t="s">
        <v>1696</v>
      </c>
      <c r="V124" t="s">
        <v>1697</v>
      </c>
      <c r="W124" t="s">
        <v>1698</v>
      </c>
      <c r="Y124" t="s">
        <v>1699</v>
      </c>
      <c r="Z124" t="s">
        <v>1700</v>
      </c>
      <c r="AA124" t="s">
        <v>1701</v>
      </c>
      <c r="AB124" t="s">
        <v>1702</v>
      </c>
      <c r="AC124" t="s">
        <v>1703</v>
      </c>
      <c r="AD124" t="s">
        <v>1704</v>
      </c>
      <c r="AG124">
        <v>41</v>
      </c>
      <c r="AH124">
        <v>139</v>
      </c>
      <c r="AI124">
        <v>141</v>
      </c>
      <c r="AJ124">
        <v>1</v>
      </c>
      <c r="AK124">
        <v>51</v>
      </c>
      <c r="AL124" t="s">
        <v>90</v>
      </c>
      <c r="AM124" t="s">
        <v>91</v>
      </c>
      <c r="AN124" t="s">
        <v>92</v>
      </c>
      <c r="AO124" t="s">
        <v>93</v>
      </c>
      <c r="AP124" t="s">
        <v>94</v>
      </c>
      <c r="AR124" t="s">
        <v>95</v>
      </c>
      <c r="AS124" t="s">
        <v>96</v>
      </c>
      <c r="AT124" t="s">
        <v>97</v>
      </c>
      <c r="AU124">
        <v>2008</v>
      </c>
      <c r="AV124">
        <v>31</v>
      </c>
      <c r="AW124">
        <v>11</v>
      </c>
      <c r="AZ124" t="s">
        <v>98</v>
      </c>
      <c r="BB124">
        <v>1515</v>
      </c>
      <c r="BC124">
        <v>1526</v>
      </c>
      <c r="BE124" t="s">
        <v>1705</v>
      </c>
      <c r="BF124">
        <f>HYPERLINK("http://dx.doi.org/10.1016/j.advwatres.2008.08.011","http://dx.doi.org/10.1016/j.advwatres.2008.08.011")</f>
        <v>0</v>
      </c>
      <c r="BI124">
        <v>12</v>
      </c>
      <c r="BJ124" t="s">
        <v>100</v>
      </c>
      <c r="BK124" t="s">
        <v>101</v>
      </c>
      <c r="BL124" t="s">
        <v>100</v>
      </c>
      <c r="BM124" t="s">
        <v>102</v>
      </c>
      <c r="BR124" t="s">
        <v>104</v>
      </c>
      <c r="BS124" t="s">
        <v>1706</v>
      </c>
      <c r="BT124">
        <f>HYPERLINK("https%3A%2F%2Fwww.webofscience.com%2Fwos%2Fwoscc%2Ffull-record%2FWOS:000261649600010","View Full Record in Web of Science")</f>
        <v>0</v>
      </c>
    </row>
    <row r="125" spans="1:72" ht="12.75">
      <c r="A125" t="s">
        <v>72</v>
      </c>
      <c r="B125" t="s">
        <v>1707</v>
      </c>
      <c r="F125" t="s">
        <v>1708</v>
      </c>
      <c r="I125" t="s">
        <v>1709</v>
      </c>
      <c r="J125" t="s">
        <v>77</v>
      </c>
      <c r="M125" t="s">
        <v>78</v>
      </c>
      <c r="N125" t="s">
        <v>79</v>
      </c>
      <c r="T125" t="s">
        <v>1710</v>
      </c>
      <c r="U125" t="s">
        <v>1711</v>
      </c>
      <c r="V125" t="s">
        <v>1712</v>
      </c>
      <c r="W125" t="s">
        <v>1713</v>
      </c>
      <c r="Y125" t="s">
        <v>1714</v>
      </c>
      <c r="Z125" t="s">
        <v>1715</v>
      </c>
      <c r="AA125" t="s">
        <v>1716</v>
      </c>
      <c r="AG125">
        <v>94</v>
      </c>
      <c r="AH125">
        <v>37</v>
      </c>
      <c r="AI125">
        <v>38</v>
      </c>
      <c r="AJ125">
        <v>0</v>
      </c>
      <c r="AK125">
        <v>3</v>
      </c>
      <c r="AL125" t="s">
        <v>90</v>
      </c>
      <c r="AM125" t="s">
        <v>91</v>
      </c>
      <c r="AN125" t="s">
        <v>92</v>
      </c>
      <c r="AO125" t="s">
        <v>93</v>
      </c>
      <c r="AP125" t="s">
        <v>94</v>
      </c>
      <c r="AR125" t="s">
        <v>95</v>
      </c>
      <c r="AS125" t="s">
        <v>96</v>
      </c>
      <c r="AT125" t="s">
        <v>445</v>
      </c>
      <c r="AU125">
        <v>2008</v>
      </c>
      <c r="AV125">
        <v>31</v>
      </c>
      <c r="AW125">
        <v>4</v>
      </c>
      <c r="BB125">
        <v>661</v>
      </c>
      <c r="BC125">
        <v>673</v>
      </c>
      <c r="BE125" t="s">
        <v>1717</v>
      </c>
      <c r="BF125">
        <f>HYPERLINK("http://dx.doi.org/10.1016/j.advwatres.2007.12.005","http://dx.doi.org/10.1016/j.advwatres.2007.12.005")</f>
        <v>0</v>
      </c>
      <c r="BI125">
        <v>13</v>
      </c>
      <c r="BJ125" t="s">
        <v>100</v>
      </c>
      <c r="BK125" t="s">
        <v>101</v>
      </c>
      <c r="BL125" t="s">
        <v>100</v>
      </c>
      <c r="BM125" t="s">
        <v>447</v>
      </c>
      <c r="BR125" t="s">
        <v>104</v>
      </c>
      <c r="BS125" t="s">
        <v>1718</v>
      </c>
      <c r="BT125">
        <f>HYPERLINK("https%3A%2F%2Fwww.webofscience.com%2Fwos%2Fwoscc%2Ffull-record%2FWOS:000255303300005","View Full Record in Web of Science")</f>
        <v>0</v>
      </c>
    </row>
    <row r="126" spans="1:72" ht="12.75">
      <c r="A126" t="s">
        <v>72</v>
      </c>
      <c r="B126" t="s">
        <v>1719</v>
      </c>
      <c r="F126" t="s">
        <v>1720</v>
      </c>
      <c r="I126" t="s">
        <v>1721</v>
      </c>
      <c r="J126" t="s">
        <v>77</v>
      </c>
      <c r="M126" t="s">
        <v>78</v>
      </c>
      <c r="N126" t="s">
        <v>79</v>
      </c>
      <c r="T126" t="s">
        <v>1722</v>
      </c>
      <c r="U126" t="s">
        <v>1723</v>
      </c>
      <c r="V126" t="s">
        <v>1724</v>
      </c>
      <c r="W126" t="s">
        <v>1725</v>
      </c>
      <c r="Y126" t="s">
        <v>1726</v>
      </c>
      <c r="Z126" t="s">
        <v>1727</v>
      </c>
      <c r="AA126" t="s">
        <v>1728</v>
      </c>
      <c r="AB126" t="s">
        <v>1729</v>
      </c>
      <c r="AG126">
        <v>20</v>
      </c>
      <c r="AH126">
        <v>42</v>
      </c>
      <c r="AI126">
        <v>42</v>
      </c>
      <c r="AJ126">
        <v>0</v>
      </c>
      <c r="AK126">
        <v>17</v>
      </c>
      <c r="AL126" t="s">
        <v>90</v>
      </c>
      <c r="AM126" t="s">
        <v>91</v>
      </c>
      <c r="AN126" t="s">
        <v>92</v>
      </c>
      <c r="AO126" t="s">
        <v>93</v>
      </c>
      <c r="AP126" t="s">
        <v>94</v>
      </c>
      <c r="AR126" t="s">
        <v>95</v>
      </c>
      <c r="AS126" t="s">
        <v>96</v>
      </c>
      <c r="AT126" t="s">
        <v>250</v>
      </c>
      <c r="AU126">
        <v>2008</v>
      </c>
      <c r="AV126">
        <v>31</v>
      </c>
      <c r="AW126">
        <v>2</v>
      </c>
      <c r="BB126">
        <v>339</v>
      </c>
      <c r="BC126">
        <v>354</v>
      </c>
      <c r="BE126" t="s">
        <v>1730</v>
      </c>
      <c r="BF126">
        <f>HYPERLINK("http://dx.doi.org/10.1016/j.advwatres.2007.08.009","http://dx.doi.org/10.1016/j.advwatres.2007.08.009")</f>
        <v>0</v>
      </c>
      <c r="BI126">
        <v>16</v>
      </c>
      <c r="BJ126" t="s">
        <v>100</v>
      </c>
      <c r="BK126" t="s">
        <v>101</v>
      </c>
      <c r="BL126" t="s">
        <v>100</v>
      </c>
      <c r="BM126" t="s">
        <v>252</v>
      </c>
      <c r="BR126" t="s">
        <v>104</v>
      </c>
      <c r="BS126" t="s">
        <v>1731</v>
      </c>
      <c r="BT126">
        <f>HYPERLINK("https%3A%2F%2Fwww.webofscience.com%2Fwos%2Fwoscc%2Ffull-record%2FWOS:000253137000010","View Full Record in Web of Science")</f>
        <v>0</v>
      </c>
    </row>
    <row r="127" spans="1:72" ht="12.75">
      <c r="A127" t="s">
        <v>72</v>
      </c>
      <c r="B127" t="s">
        <v>1732</v>
      </c>
      <c r="F127" t="s">
        <v>1733</v>
      </c>
      <c r="I127" t="s">
        <v>1734</v>
      </c>
      <c r="J127" t="s">
        <v>77</v>
      </c>
      <c r="M127" t="s">
        <v>78</v>
      </c>
      <c r="N127" t="s">
        <v>79</v>
      </c>
      <c r="T127" t="s">
        <v>1735</v>
      </c>
      <c r="U127" t="s">
        <v>1736</v>
      </c>
      <c r="V127" t="s">
        <v>1737</v>
      </c>
      <c r="W127" t="s">
        <v>1738</v>
      </c>
      <c r="Y127" t="s">
        <v>1739</v>
      </c>
      <c r="Z127" t="s">
        <v>1740</v>
      </c>
      <c r="AA127" t="s">
        <v>1741</v>
      </c>
      <c r="AB127" t="s">
        <v>1742</v>
      </c>
      <c r="AG127">
        <v>47</v>
      </c>
      <c r="AH127">
        <v>452</v>
      </c>
      <c r="AI127">
        <v>502</v>
      </c>
      <c r="AJ127">
        <v>10</v>
      </c>
      <c r="AK127">
        <v>181</v>
      </c>
      <c r="AL127" t="s">
        <v>90</v>
      </c>
      <c r="AM127" t="s">
        <v>91</v>
      </c>
      <c r="AN127" t="s">
        <v>92</v>
      </c>
      <c r="AO127" t="s">
        <v>93</v>
      </c>
      <c r="AP127" t="s">
        <v>94</v>
      </c>
      <c r="AR127" t="s">
        <v>95</v>
      </c>
      <c r="AS127" t="s">
        <v>96</v>
      </c>
      <c r="AT127" t="s">
        <v>263</v>
      </c>
      <c r="AU127">
        <v>2008</v>
      </c>
      <c r="AV127">
        <v>31</v>
      </c>
      <c r="AW127">
        <v>1</v>
      </c>
      <c r="BB127">
        <v>74</v>
      </c>
      <c r="BC127">
        <v>81</v>
      </c>
      <c r="BE127" t="s">
        <v>1743</v>
      </c>
      <c r="BF127">
        <f>HYPERLINK("http://dx.doi.org/10.1016/j.advwatres.2007.06.003","http://dx.doi.org/10.1016/j.advwatres.2007.06.003")</f>
        <v>0</v>
      </c>
      <c r="BI127">
        <v>8</v>
      </c>
      <c r="BJ127" t="s">
        <v>100</v>
      </c>
      <c r="BK127" t="s">
        <v>101</v>
      </c>
      <c r="BL127" t="s">
        <v>100</v>
      </c>
      <c r="BM127" t="s">
        <v>265</v>
      </c>
      <c r="BR127" t="s">
        <v>104</v>
      </c>
      <c r="BS127" t="s">
        <v>1744</v>
      </c>
      <c r="BT127">
        <f>HYPERLINK("https%3A%2F%2Fwww.webofscience.com%2Fwos%2Fwoscc%2Ffull-record%2FWOS:000253019900006","View Full Record in Web of Science")</f>
        <v>0</v>
      </c>
    </row>
    <row r="128" spans="1:72" ht="12.75">
      <c r="A128" t="s">
        <v>72</v>
      </c>
      <c r="B128" t="s">
        <v>1745</v>
      </c>
      <c r="F128" t="s">
        <v>1746</v>
      </c>
      <c r="I128" t="s">
        <v>1747</v>
      </c>
      <c r="J128" t="s">
        <v>77</v>
      </c>
      <c r="M128" t="s">
        <v>78</v>
      </c>
      <c r="N128" t="s">
        <v>79</v>
      </c>
      <c r="T128" t="s">
        <v>1748</v>
      </c>
      <c r="U128" t="s">
        <v>1749</v>
      </c>
      <c r="V128" t="s">
        <v>1750</v>
      </c>
      <c r="W128" t="s">
        <v>1751</v>
      </c>
      <c r="Y128" t="s">
        <v>1752</v>
      </c>
      <c r="Z128" t="s">
        <v>1753</v>
      </c>
      <c r="AA128" t="s">
        <v>1754</v>
      </c>
      <c r="AB128" t="s">
        <v>1755</v>
      </c>
      <c r="AG128">
        <v>45</v>
      </c>
      <c r="AH128">
        <v>50</v>
      </c>
      <c r="AI128">
        <v>51</v>
      </c>
      <c r="AJ128">
        <v>0</v>
      </c>
      <c r="AK128">
        <v>23</v>
      </c>
      <c r="AL128" t="s">
        <v>90</v>
      </c>
      <c r="AM128" t="s">
        <v>91</v>
      </c>
      <c r="AN128" t="s">
        <v>92</v>
      </c>
      <c r="AO128" t="s">
        <v>93</v>
      </c>
      <c r="AP128" t="s">
        <v>94</v>
      </c>
      <c r="AR128" t="s">
        <v>95</v>
      </c>
      <c r="AS128" t="s">
        <v>96</v>
      </c>
      <c r="AT128" t="s">
        <v>182</v>
      </c>
      <c r="AU128">
        <v>2008</v>
      </c>
      <c r="AV128">
        <v>31</v>
      </c>
      <c r="AW128">
        <v>8</v>
      </c>
      <c r="BB128">
        <v>1048</v>
      </c>
      <c r="BC128">
        <v>1056</v>
      </c>
      <c r="BE128" t="s">
        <v>1756</v>
      </c>
      <c r="BF128">
        <f>HYPERLINK("http://dx.doi.org/10.1016/j.advwatres.2008.04.015","http://dx.doi.org/10.1016/j.advwatres.2008.04.015")</f>
        <v>0</v>
      </c>
      <c r="BI128">
        <v>9</v>
      </c>
      <c r="BJ128" t="s">
        <v>100</v>
      </c>
      <c r="BK128" t="s">
        <v>101</v>
      </c>
      <c r="BL128" t="s">
        <v>100</v>
      </c>
      <c r="BM128" t="s">
        <v>184</v>
      </c>
      <c r="BR128" t="s">
        <v>104</v>
      </c>
      <c r="BS128" t="s">
        <v>1757</v>
      </c>
      <c r="BT128">
        <f>HYPERLINK("https%3A%2F%2Fwww.webofscience.com%2Fwos%2Fwoscc%2Ffull-record%2FWOS:000258390300003","View Full Record in Web of Science")</f>
        <v>0</v>
      </c>
    </row>
    <row r="129" spans="1:72" ht="12.75">
      <c r="A129" t="s">
        <v>72</v>
      </c>
      <c r="B129" t="s">
        <v>1758</v>
      </c>
      <c r="F129" t="s">
        <v>1759</v>
      </c>
      <c r="I129" t="s">
        <v>1760</v>
      </c>
      <c r="J129" t="s">
        <v>77</v>
      </c>
      <c r="M129" t="s">
        <v>78</v>
      </c>
      <c r="N129" t="s">
        <v>79</v>
      </c>
      <c r="T129" t="s">
        <v>1761</v>
      </c>
      <c r="U129" t="s">
        <v>1762</v>
      </c>
      <c r="V129" t="s">
        <v>1763</v>
      </c>
      <c r="W129" t="s">
        <v>1764</v>
      </c>
      <c r="Y129" t="s">
        <v>1765</v>
      </c>
      <c r="Z129" t="s">
        <v>1766</v>
      </c>
      <c r="AA129" t="s">
        <v>1767</v>
      </c>
      <c r="AB129" t="s">
        <v>1768</v>
      </c>
      <c r="AG129">
        <v>34</v>
      </c>
      <c r="AH129">
        <v>87</v>
      </c>
      <c r="AI129">
        <v>91</v>
      </c>
      <c r="AJ129">
        <v>0</v>
      </c>
      <c r="AK129">
        <v>6</v>
      </c>
      <c r="AL129" t="s">
        <v>90</v>
      </c>
      <c r="AM129" t="s">
        <v>91</v>
      </c>
      <c r="AN129" t="s">
        <v>92</v>
      </c>
      <c r="AO129" t="s">
        <v>93</v>
      </c>
      <c r="AR129" t="s">
        <v>95</v>
      </c>
      <c r="AS129" t="s">
        <v>96</v>
      </c>
      <c r="AT129" t="s">
        <v>385</v>
      </c>
      <c r="AU129">
        <v>2008</v>
      </c>
      <c r="AV129">
        <v>31</v>
      </c>
      <c r="AW129">
        <v>7</v>
      </c>
      <c r="BB129">
        <v>962</v>
      </c>
      <c r="BC129">
        <v>974</v>
      </c>
      <c r="BE129" t="s">
        <v>1769</v>
      </c>
      <c r="BF129">
        <f>HYPERLINK("http://dx.doi.org/10.1016/j.advwatres.2008.03.005","http://dx.doi.org/10.1016/j.advwatres.2008.03.005")</f>
        <v>0</v>
      </c>
      <c r="BI129">
        <v>13</v>
      </c>
      <c r="BJ129" t="s">
        <v>100</v>
      </c>
      <c r="BK129" t="s">
        <v>101</v>
      </c>
      <c r="BL129" t="s">
        <v>100</v>
      </c>
      <c r="BM129" t="s">
        <v>387</v>
      </c>
      <c r="BR129" t="s">
        <v>104</v>
      </c>
      <c r="BS129" t="s">
        <v>1770</v>
      </c>
      <c r="BT129">
        <f>HYPERLINK("https%3A%2F%2Fwww.webofscience.com%2Fwos%2Fwoscc%2Ffull-record%2FWOS:000257528400003","View Full Record in Web of Science")</f>
        <v>0</v>
      </c>
    </row>
    <row r="130" spans="1:72" ht="12.75">
      <c r="A130" t="s">
        <v>72</v>
      </c>
      <c r="B130" t="s">
        <v>1498</v>
      </c>
      <c r="F130" t="s">
        <v>1499</v>
      </c>
      <c r="I130" t="s">
        <v>1771</v>
      </c>
      <c r="J130" t="s">
        <v>77</v>
      </c>
      <c r="M130" t="s">
        <v>78</v>
      </c>
      <c r="N130" t="s">
        <v>79</v>
      </c>
      <c r="T130" t="s">
        <v>1772</v>
      </c>
      <c r="U130" t="s">
        <v>1773</v>
      </c>
      <c r="V130" t="s">
        <v>1774</v>
      </c>
      <c r="W130" t="s">
        <v>1775</v>
      </c>
      <c r="Y130" t="s">
        <v>1776</v>
      </c>
      <c r="Z130" t="s">
        <v>1506</v>
      </c>
      <c r="AA130" t="s">
        <v>1507</v>
      </c>
      <c r="AB130" t="s">
        <v>1508</v>
      </c>
      <c r="AG130">
        <v>52</v>
      </c>
      <c r="AH130">
        <v>174</v>
      </c>
      <c r="AI130">
        <v>178</v>
      </c>
      <c r="AJ130">
        <v>2</v>
      </c>
      <c r="AK130">
        <v>32</v>
      </c>
      <c r="AL130" t="s">
        <v>90</v>
      </c>
      <c r="AM130" t="s">
        <v>91</v>
      </c>
      <c r="AN130" t="s">
        <v>92</v>
      </c>
      <c r="AO130" t="s">
        <v>93</v>
      </c>
      <c r="AP130" t="s">
        <v>94</v>
      </c>
      <c r="AR130" t="s">
        <v>95</v>
      </c>
      <c r="AS130" t="s">
        <v>96</v>
      </c>
      <c r="AT130" t="s">
        <v>990</v>
      </c>
      <c r="AU130">
        <v>2008</v>
      </c>
      <c r="AV130">
        <v>31</v>
      </c>
      <c r="AW130">
        <v>6</v>
      </c>
      <c r="BB130">
        <v>891</v>
      </c>
      <c r="BC130">
        <v>905</v>
      </c>
      <c r="BE130" t="s">
        <v>1777</v>
      </c>
      <c r="BF130">
        <f>HYPERLINK("http://dx.doi.org/10.1016/j.advwatres.2008.02.004","http://dx.doi.org/10.1016/j.advwatres.2008.02.004")</f>
        <v>0</v>
      </c>
      <c r="BI130">
        <v>15</v>
      </c>
      <c r="BJ130" t="s">
        <v>100</v>
      </c>
      <c r="BK130" t="s">
        <v>101</v>
      </c>
      <c r="BL130" t="s">
        <v>100</v>
      </c>
      <c r="BM130" t="s">
        <v>992</v>
      </c>
      <c r="BR130" t="s">
        <v>104</v>
      </c>
      <c r="BS130" t="s">
        <v>1778</v>
      </c>
      <c r="BT130">
        <f>HYPERLINK("https%3A%2F%2Fwww.webofscience.com%2Fwos%2Fwoscc%2Ffull-record%2FWOS:000257003800002","View Full Record in Web of Science")</f>
        <v>0</v>
      </c>
    </row>
    <row r="131" spans="1:72" ht="12.75">
      <c r="A131" t="s">
        <v>72</v>
      </c>
      <c r="B131" t="s">
        <v>1779</v>
      </c>
      <c r="F131" t="s">
        <v>1780</v>
      </c>
      <c r="I131" t="s">
        <v>1781</v>
      </c>
      <c r="J131" t="s">
        <v>77</v>
      </c>
      <c r="M131" t="s">
        <v>78</v>
      </c>
      <c r="N131" t="s">
        <v>79</v>
      </c>
      <c r="T131" t="s">
        <v>1782</v>
      </c>
      <c r="U131" t="s">
        <v>1783</v>
      </c>
      <c r="V131" t="s">
        <v>1784</v>
      </c>
      <c r="W131" t="s">
        <v>1785</v>
      </c>
      <c r="Y131" t="s">
        <v>1786</v>
      </c>
      <c r="Z131" t="s">
        <v>1787</v>
      </c>
      <c r="AA131" t="s">
        <v>1788</v>
      </c>
      <c r="AB131" t="s">
        <v>1789</v>
      </c>
      <c r="AG131">
        <v>14</v>
      </c>
      <c r="AH131">
        <v>1</v>
      </c>
      <c r="AI131">
        <v>1</v>
      </c>
      <c r="AJ131">
        <v>0</v>
      </c>
      <c r="AK131">
        <v>4</v>
      </c>
      <c r="AL131" t="s">
        <v>90</v>
      </c>
      <c r="AM131" t="s">
        <v>91</v>
      </c>
      <c r="AN131" t="s">
        <v>92</v>
      </c>
      <c r="AO131" t="s">
        <v>93</v>
      </c>
      <c r="AR131" t="s">
        <v>95</v>
      </c>
      <c r="AS131" t="s">
        <v>96</v>
      </c>
      <c r="AT131" t="s">
        <v>250</v>
      </c>
      <c r="AU131">
        <v>2008</v>
      </c>
      <c r="AV131">
        <v>31</v>
      </c>
      <c r="AW131">
        <v>2</v>
      </c>
      <c r="BB131">
        <v>418</v>
      </c>
      <c r="BC131">
        <v>423</v>
      </c>
      <c r="BE131" t="s">
        <v>1790</v>
      </c>
      <c r="BF131">
        <f>HYPERLINK("http://dx.doi.org/10.1016/j.advwatres.2007.09.008","http://dx.doi.org/10.1016/j.advwatres.2007.09.008")</f>
        <v>0</v>
      </c>
      <c r="BI131">
        <v>6</v>
      </c>
      <c r="BJ131" t="s">
        <v>100</v>
      </c>
      <c r="BK131" t="s">
        <v>101</v>
      </c>
      <c r="BL131" t="s">
        <v>100</v>
      </c>
      <c r="BM131" t="s">
        <v>252</v>
      </c>
      <c r="BR131" t="s">
        <v>104</v>
      </c>
      <c r="BS131" t="s">
        <v>1791</v>
      </c>
      <c r="BT131">
        <f>HYPERLINK("https%3A%2F%2Fwww.webofscience.com%2Fwos%2Fwoscc%2Ffull-record%2FWOS:000253137000015","View Full Record in Web of Science")</f>
        <v>0</v>
      </c>
    </row>
    <row r="132" spans="1:72" ht="12.75">
      <c r="A132" t="s">
        <v>72</v>
      </c>
      <c r="B132" t="s">
        <v>1792</v>
      </c>
      <c r="F132" t="s">
        <v>1793</v>
      </c>
      <c r="I132" t="s">
        <v>1794</v>
      </c>
      <c r="J132" t="s">
        <v>77</v>
      </c>
      <c r="M132" t="s">
        <v>78</v>
      </c>
      <c r="N132" t="s">
        <v>79</v>
      </c>
      <c r="T132" t="s">
        <v>1795</v>
      </c>
      <c r="U132" t="s">
        <v>1796</v>
      </c>
      <c r="V132" t="s">
        <v>1797</v>
      </c>
      <c r="W132" t="s">
        <v>1798</v>
      </c>
      <c r="Y132" t="s">
        <v>1799</v>
      </c>
      <c r="Z132" t="s">
        <v>1800</v>
      </c>
      <c r="AG132">
        <v>35</v>
      </c>
      <c r="AH132">
        <v>59</v>
      </c>
      <c r="AI132">
        <v>59</v>
      </c>
      <c r="AJ132">
        <v>0</v>
      </c>
      <c r="AK132">
        <v>29</v>
      </c>
      <c r="AL132" t="s">
        <v>90</v>
      </c>
      <c r="AM132" t="s">
        <v>91</v>
      </c>
      <c r="AN132" t="s">
        <v>92</v>
      </c>
      <c r="AO132" t="s">
        <v>93</v>
      </c>
      <c r="AP132" t="s">
        <v>94</v>
      </c>
      <c r="AR132" t="s">
        <v>95</v>
      </c>
      <c r="AS132" t="s">
        <v>96</v>
      </c>
      <c r="AT132" t="s">
        <v>263</v>
      </c>
      <c r="AU132">
        <v>2008</v>
      </c>
      <c r="AV132">
        <v>31</v>
      </c>
      <c r="AW132">
        <v>1</v>
      </c>
      <c r="BB132">
        <v>96</v>
      </c>
      <c r="BC132">
        <v>108</v>
      </c>
      <c r="BE132" t="s">
        <v>1801</v>
      </c>
      <c r="BF132">
        <f>HYPERLINK("http://dx.doi.org/10.1016/j.advwatres.2007.06.008","http://dx.doi.org/10.1016/j.advwatres.2007.06.008")</f>
        <v>0</v>
      </c>
      <c r="BI132">
        <v>13</v>
      </c>
      <c r="BJ132" t="s">
        <v>100</v>
      </c>
      <c r="BK132" t="s">
        <v>101</v>
      </c>
      <c r="BL132" t="s">
        <v>100</v>
      </c>
      <c r="BM132" t="s">
        <v>265</v>
      </c>
      <c r="BR132" t="s">
        <v>104</v>
      </c>
      <c r="BS132" t="s">
        <v>1802</v>
      </c>
      <c r="BT132">
        <f>HYPERLINK("https%3A%2F%2Fwww.webofscience.com%2Fwos%2Fwoscc%2Ffull-record%2FWOS:000253019900008","View Full Record in Web of Science")</f>
        <v>0</v>
      </c>
    </row>
    <row r="133" spans="1:72" ht="12.75">
      <c r="A133" t="s">
        <v>72</v>
      </c>
      <c r="B133" t="s">
        <v>1803</v>
      </c>
      <c r="F133" t="s">
        <v>1804</v>
      </c>
      <c r="I133" t="s">
        <v>1805</v>
      </c>
      <c r="J133" t="s">
        <v>77</v>
      </c>
      <c r="M133" t="s">
        <v>78</v>
      </c>
      <c r="N133" t="s">
        <v>79</v>
      </c>
      <c r="T133" t="s">
        <v>1806</v>
      </c>
      <c r="U133" t="s">
        <v>1807</v>
      </c>
      <c r="V133" t="s">
        <v>1808</v>
      </c>
      <c r="W133" t="s">
        <v>1809</v>
      </c>
      <c r="Y133" t="s">
        <v>1810</v>
      </c>
      <c r="Z133" t="s">
        <v>1811</v>
      </c>
      <c r="AA133" t="s">
        <v>1812</v>
      </c>
      <c r="AB133" t="s">
        <v>1813</v>
      </c>
      <c r="AC133" t="s">
        <v>1814</v>
      </c>
      <c r="AD133" t="s">
        <v>1815</v>
      </c>
      <c r="AE133" t="s">
        <v>1816</v>
      </c>
      <c r="AG133">
        <v>64</v>
      </c>
      <c r="AH133">
        <v>67</v>
      </c>
      <c r="AI133">
        <v>69</v>
      </c>
      <c r="AJ133">
        <v>2</v>
      </c>
      <c r="AK133">
        <v>47</v>
      </c>
      <c r="AL133" t="s">
        <v>90</v>
      </c>
      <c r="AM133" t="s">
        <v>91</v>
      </c>
      <c r="AN133" t="s">
        <v>92</v>
      </c>
      <c r="AO133" t="s">
        <v>93</v>
      </c>
      <c r="AP133" t="s">
        <v>94</v>
      </c>
      <c r="AR133" t="s">
        <v>95</v>
      </c>
      <c r="AS133" t="s">
        <v>96</v>
      </c>
      <c r="AT133" t="s">
        <v>118</v>
      </c>
      <c r="AU133">
        <v>2008</v>
      </c>
      <c r="AV133">
        <v>31</v>
      </c>
      <c r="AW133">
        <v>12</v>
      </c>
      <c r="BB133">
        <v>1622</v>
      </c>
      <c r="BC133">
        <v>1635</v>
      </c>
      <c r="BE133" t="s">
        <v>1817</v>
      </c>
      <c r="BF133">
        <f>HYPERLINK("http://dx.doi.org/10.1016/j.advwatres.2008.07.009","http://dx.doi.org/10.1016/j.advwatres.2008.07.009")</f>
        <v>0</v>
      </c>
      <c r="BI133">
        <v>14</v>
      </c>
      <c r="BJ133" t="s">
        <v>100</v>
      </c>
      <c r="BK133" t="s">
        <v>101</v>
      </c>
      <c r="BL133" t="s">
        <v>100</v>
      </c>
      <c r="BM133" t="s">
        <v>120</v>
      </c>
      <c r="BR133" t="s">
        <v>104</v>
      </c>
      <c r="BS133" t="s">
        <v>1818</v>
      </c>
      <c r="BT133">
        <f>HYPERLINK("https%3A%2F%2Fwww.webofscience.com%2Fwos%2Fwoscc%2Ffull-record%2FWOS:000262026800008","View Full Record in Web of Science")</f>
        <v>0</v>
      </c>
    </row>
    <row r="134" spans="1:72" ht="12.75">
      <c r="A134" t="s">
        <v>72</v>
      </c>
      <c r="B134" t="s">
        <v>1819</v>
      </c>
      <c r="F134" t="s">
        <v>1820</v>
      </c>
      <c r="I134" t="s">
        <v>1821</v>
      </c>
      <c r="J134" t="s">
        <v>77</v>
      </c>
      <c r="M134" t="s">
        <v>78</v>
      </c>
      <c r="N134" t="s">
        <v>79</v>
      </c>
      <c r="T134" t="s">
        <v>1822</v>
      </c>
      <c r="U134" t="s">
        <v>1823</v>
      </c>
      <c r="V134" t="s">
        <v>1824</v>
      </c>
      <c r="W134" t="s">
        <v>1825</v>
      </c>
      <c r="Y134" t="s">
        <v>1826</v>
      </c>
      <c r="Z134" t="s">
        <v>1827</v>
      </c>
      <c r="AA134" t="s">
        <v>1828</v>
      </c>
      <c r="AB134" t="s">
        <v>1829</v>
      </c>
      <c r="AG134">
        <v>46</v>
      </c>
      <c r="AH134">
        <v>126</v>
      </c>
      <c r="AI134">
        <v>128</v>
      </c>
      <c r="AJ134">
        <v>2</v>
      </c>
      <c r="AK134">
        <v>15</v>
      </c>
      <c r="AL134" t="s">
        <v>90</v>
      </c>
      <c r="AM134" t="s">
        <v>91</v>
      </c>
      <c r="AN134" t="s">
        <v>92</v>
      </c>
      <c r="AO134" t="s">
        <v>93</v>
      </c>
      <c r="AP134" t="s">
        <v>94</v>
      </c>
      <c r="AR134" t="s">
        <v>95</v>
      </c>
      <c r="AS134" t="s">
        <v>96</v>
      </c>
      <c r="AT134" t="s">
        <v>182</v>
      </c>
      <c r="AU134">
        <v>2008</v>
      </c>
      <c r="AV134">
        <v>31</v>
      </c>
      <c r="AW134">
        <v>8</v>
      </c>
      <c r="BB134">
        <v>1101</v>
      </c>
      <c r="BC134">
        <v>1112</v>
      </c>
      <c r="BE134" t="s">
        <v>1830</v>
      </c>
      <c r="BF134">
        <f>HYPERLINK("http://dx.doi.org/10.1016/j.advwatres.2008.04.013","http://dx.doi.org/10.1016/j.advwatres.2008.04.013")</f>
        <v>0</v>
      </c>
      <c r="BI134">
        <v>12</v>
      </c>
      <c r="BJ134" t="s">
        <v>100</v>
      </c>
      <c r="BK134" t="s">
        <v>101</v>
      </c>
      <c r="BL134" t="s">
        <v>100</v>
      </c>
      <c r="BM134" t="s">
        <v>184</v>
      </c>
      <c r="BO134" t="s">
        <v>103</v>
      </c>
      <c r="BR134" t="s">
        <v>104</v>
      </c>
      <c r="BS134" t="s">
        <v>1831</v>
      </c>
      <c r="BT134">
        <f>HYPERLINK("https%3A%2F%2Fwww.webofscience.com%2Fwos%2Fwoscc%2Ffull-record%2FWOS:000258390300008","View Full Record in Web of Science")</f>
        <v>0</v>
      </c>
    </row>
    <row r="135" spans="1:72" ht="12.75">
      <c r="A135" t="s">
        <v>72</v>
      </c>
      <c r="B135" t="s">
        <v>1832</v>
      </c>
      <c r="F135" t="s">
        <v>1833</v>
      </c>
      <c r="I135" t="s">
        <v>1834</v>
      </c>
      <c r="J135" t="s">
        <v>77</v>
      </c>
      <c r="M135" t="s">
        <v>78</v>
      </c>
      <c r="N135" t="s">
        <v>79</v>
      </c>
      <c r="T135" t="s">
        <v>1835</v>
      </c>
      <c r="U135" t="s">
        <v>1836</v>
      </c>
      <c r="V135" t="s">
        <v>1837</v>
      </c>
      <c r="W135" t="s">
        <v>1838</v>
      </c>
      <c r="Y135" t="s">
        <v>1839</v>
      </c>
      <c r="Z135" t="s">
        <v>1840</v>
      </c>
      <c r="AA135" t="s">
        <v>1841</v>
      </c>
      <c r="AG135">
        <v>52</v>
      </c>
      <c r="AH135">
        <v>12</v>
      </c>
      <c r="AI135">
        <v>12</v>
      </c>
      <c r="AJ135">
        <v>0</v>
      </c>
      <c r="AK135">
        <v>15</v>
      </c>
      <c r="AL135" t="s">
        <v>90</v>
      </c>
      <c r="AM135" t="s">
        <v>91</v>
      </c>
      <c r="AN135" t="s">
        <v>92</v>
      </c>
      <c r="AO135" t="s">
        <v>93</v>
      </c>
      <c r="AP135" t="s">
        <v>94</v>
      </c>
      <c r="AR135" t="s">
        <v>95</v>
      </c>
      <c r="AS135" t="s">
        <v>96</v>
      </c>
      <c r="AT135" t="s">
        <v>400</v>
      </c>
      <c r="AU135">
        <v>2008</v>
      </c>
      <c r="AV135">
        <v>31</v>
      </c>
      <c r="AW135">
        <v>5</v>
      </c>
      <c r="BB135">
        <v>787</v>
      </c>
      <c r="BC135">
        <v>806</v>
      </c>
      <c r="BE135" t="s">
        <v>1842</v>
      </c>
      <c r="BF135">
        <f>HYPERLINK("http://dx.doi.org/10.1016/j.advwatres.2008.01.015","http://dx.doi.org/10.1016/j.advwatres.2008.01.015")</f>
        <v>0</v>
      </c>
      <c r="BI135">
        <v>20</v>
      </c>
      <c r="BJ135" t="s">
        <v>100</v>
      </c>
      <c r="BK135" t="s">
        <v>101</v>
      </c>
      <c r="BL135" t="s">
        <v>100</v>
      </c>
      <c r="BM135" t="s">
        <v>402</v>
      </c>
      <c r="BR135" t="s">
        <v>104</v>
      </c>
      <c r="BS135" t="s">
        <v>1843</v>
      </c>
      <c r="BT135">
        <f>HYPERLINK("https%3A%2F%2Fwww.webofscience.com%2Fwos%2Fwoscc%2Ffull-record%2FWOS:000255995600005","View Full Record in Web of Science")</f>
        <v>0</v>
      </c>
    </row>
    <row r="136" spans="1:72" ht="12.75">
      <c r="A136" t="s">
        <v>72</v>
      </c>
      <c r="B136" t="s">
        <v>1844</v>
      </c>
      <c r="F136" t="s">
        <v>1845</v>
      </c>
      <c r="I136" t="s">
        <v>1846</v>
      </c>
      <c r="J136" t="s">
        <v>77</v>
      </c>
      <c r="M136" t="s">
        <v>78</v>
      </c>
      <c r="N136" t="s">
        <v>79</v>
      </c>
      <c r="T136" t="s">
        <v>1847</v>
      </c>
      <c r="U136" t="s">
        <v>1848</v>
      </c>
      <c r="V136" t="s">
        <v>1849</v>
      </c>
      <c r="W136" t="s">
        <v>1850</v>
      </c>
      <c r="Y136" t="s">
        <v>1851</v>
      </c>
      <c r="Z136" t="s">
        <v>1852</v>
      </c>
      <c r="AA136" t="s">
        <v>667</v>
      </c>
      <c r="AB136" t="s">
        <v>668</v>
      </c>
      <c r="AG136">
        <v>45</v>
      </c>
      <c r="AH136">
        <v>37</v>
      </c>
      <c r="AI136">
        <v>41</v>
      </c>
      <c r="AJ136">
        <v>2</v>
      </c>
      <c r="AK136">
        <v>27</v>
      </c>
      <c r="AL136" t="s">
        <v>90</v>
      </c>
      <c r="AM136" t="s">
        <v>91</v>
      </c>
      <c r="AN136" t="s">
        <v>92</v>
      </c>
      <c r="AO136" t="s">
        <v>93</v>
      </c>
      <c r="AR136" t="s">
        <v>95</v>
      </c>
      <c r="AS136" t="s">
        <v>96</v>
      </c>
      <c r="AT136" t="s">
        <v>400</v>
      </c>
      <c r="AU136">
        <v>2008</v>
      </c>
      <c r="AV136">
        <v>31</v>
      </c>
      <c r="AW136">
        <v>5</v>
      </c>
      <c r="BB136">
        <v>818</v>
      </c>
      <c r="BC136">
        <v>827</v>
      </c>
      <c r="BE136" t="s">
        <v>1853</v>
      </c>
      <c r="BF136">
        <f>HYPERLINK("http://dx.doi.org/10.1016/j.advwatres.2008.01.014","http://dx.doi.org/10.1016/j.advwatres.2008.01.014")</f>
        <v>0</v>
      </c>
      <c r="BI136">
        <v>10</v>
      </c>
      <c r="BJ136" t="s">
        <v>100</v>
      </c>
      <c r="BK136" t="s">
        <v>101</v>
      </c>
      <c r="BL136" t="s">
        <v>100</v>
      </c>
      <c r="BM136" t="s">
        <v>402</v>
      </c>
      <c r="BR136" t="s">
        <v>104</v>
      </c>
      <c r="BS136" t="s">
        <v>1854</v>
      </c>
      <c r="BT136">
        <f>HYPERLINK("https%3A%2F%2Fwww.webofscience.com%2Fwos%2Fwoscc%2Ffull-record%2FWOS:000255995600007","View Full Record in Web of Science")</f>
        <v>0</v>
      </c>
    </row>
    <row r="137" spans="1:72" ht="12.75">
      <c r="A137" t="s">
        <v>72</v>
      </c>
      <c r="B137" t="s">
        <v>1855</v>
      </c>
      <c r="F137" t="s">
        <v>1856</v>
      </c>
      <c r="I137" t="s">
        <v>1857</v>
      </c>
      <c r="J137" t="s">
        <v>77</v>
      </c>
      <c r="M137" t="s">
        <v>78</v>
      </c>
      <c r="N137" t="s">
        <v>79</v>
      </c>
      <c r="T137" t="s">
        <v>1858</v>
      </c>
      <c r="U137" t="s">
        <v>1859</v>
      </c>
      <c r="V137" t="s">
        <v>1860</v>
      </c>
      <c r="W137" t="s">
        <v>1861</v>
      </c>
      <c r="Y137" t="s">
        <v>1862</v>
      </c>
      <c r="Z137" t="s">
        <v>1863</v>
      </c>
      <c r="AB137" t="s">
        <v>1864</v>
      </c>
      <c r="AC137" t="s">
        <v>1865</v>
      </c>
      <c r="AD137" t="s">
        <v>1866</v>
      </c>
      <c r="AE137" t="s">
        <v>1867</v>
      </c>
      <c r="AG137">
        <v>39</v>
      </c>
      <c r="AH137">
        <v>63</v>
      </c>
      <c r="AI137">
        <v>64</v>
      </c>
      <c r="AJ137">
        <v>2</v>
      </c>
      <c r="AK137">
        <v>50</v>
      </c>
      <c r="AL137" t="s">
        <v>90</v>
      </c>
      <c r="AM137" t="s">
        <v>91</v>
      </c>
      <c r="AN137" t="s">
        <v>92</v>
      </c>
      <c r="AO137" t="s">
        <v>93</v>
      </c>
      <c r="AP137" t="s">
        <v>94</v>
      </c>
      <c r="AR137" t="s">
        <v>95</v>
      </c>
      <c r="AS137" t="s">
        <v>96</v>
      </c>
      <c r="AT137" t="s">
        <v>118</v>
      </c>
      <c r="AU137">
        <v>2008</v>
      </c>
      <c r="AV137">
        <v>31</v>
      </c>
      <c r="AW137">
        <v>12</v>
      </c>
      <c r="BB137">
        <v>1636</v>
      </c>
      <c r="BC137">
        <v>1650</v>
      </c>
      <c r="BE137" t="s">
        <v>1868</v>
      </c>
      <c r="BF137">
        <f>HYPERLINK("http://dx.doi.org/10.1016/j.advwatres.2008.07.013","http://dx.doi.org/10.1016/j.advwatres.2008.07.013")</f>
        <v>0</v>
      </c>
      <c r="BI137">
        <v>15</v>
      </c>
      <c r="BJ137" t="s">
        <v>100</v>
      </c>
      <c r="BK137" t="s">
        <v>101</v>
      </c>
      <c r="BL137" t="s">
        <v>100</v>
      </c>
      <c r="BM137" t="s">
        <v>120</v>
      </c>
      <c r="BR137" t="s">
        <v>104</v>
      </c>
      <c r="BS137" t="s">
        <v>1869</v>
      </c>
      <c r="BT137">
        <f>HYPERLINK("https%3A%2F%2Fwww.webofscience.com%2Fwos%2Fwoscc%2Ffull-record%2FWOS:000262026800009","View Full Record in Web of Science")</f>
        <v>0</v>
      </c>
    </row>
    <row r="138" spans="1:72" ht="12.75">
      <c r="A138" t="s">
        <v>72</v>
      </c>
      <c r="B138" t="s">
        <v>1870</v>
      </c>
      <c r="F138" t="s">
        <v>1871</v>
      </c>
      <c r="I138" t="s">
        <v>1872</v>
      </c>
      <c r="J138" t="s">
        <v>77</v>
      </c>
      <c r="M138" t="s">
        <v>78</v>
      </c>
      <c r="N138" t="s">
        <v>79</v>
      </c>
      <c r="T138" t="s">
        <v>1873</v>
      </c>
      <c r="U138" t="s">
        <v>1874</v>
      </c>
      <c r="V138" t="s">
        <v>1875</v>
      </c>
      <c r="W138" t="s">
        <v>1876</v>
      </c>
      <c r="Y138" t="s">
        <v>1877</v>
      </c>
      <c r="Z138" t="s">
        <v>1878</v>
      </c>
      <c r="AA138" t="s">
        <v>1879</v>
      </c>
      <c r="AB138" t="s">
        <v>1880</v>
      </c>
      <c r="AC138" t="s">
        <v>1881</v>
      </c>
      <c r="AD138" t="s">
        <v>1882</v>
      </c>
      <c r="AE138" t="s">
        <v>1883</v>
      </c>
      <c r="AG138">
        <v>69</v>
      </c>
      <c r="AH138">
        <v>34</v>
      </c>
      <c r="AI138">
        <v>34</v>
      </c>
      <c r="AJ138">
        <v>0</v>
      </c>
      <c r="AK138">
        <v>16</v>
      </c>
      <c r="AL138" t="s">
        <v>90</v>
      </c>
      <c r="AM138" t="s">
        <v>91</v>
      </c>
      <c r="AN138" t="s">
        <v>92</v>
      </c>
      <c r="AO138" t="s">
        <v>93</v>
      </c>
      <c r="AP138" t="s">
        <v>94</v>
      </c>
      <c r="AR138" t="s">
        <v>95</v>
      </c>
      <c r="AS138" t="s">
        <v>96</v>
      </c>
      <c r="AT138" t="s">
        <v>118</v>
      </c>
      <c r="AU138">
        <v>2008</v>
      </c>
      <c r="AV138">
        <v>31</v>
      </c>
      <c r="AW138">
        <v>12</v>
      </c>
      <c r="BB138">
        <v>1552</v>
      </c>
      <c r="BC138">
        <v>1564</v>
      </c>
      <c r="BE138" t="s">
        <v>1884</v>
      </c>
      <c r="BF138">
        <f>HYPERLINK("http://dx.doi.org/10.1016/j.advwatres.2008.06.007","http://dx.doi.org/10.1016/j.advwatres.2008.06.007")</f>
        <v>0</v>
      </c>
      <c r="BI138">
        <v>13</v>
      </c>
      <c r="BJ138" t="s">
        <v>100</v>
      </c>
      <c r="BK138" t="s">
        <v>101</v>
      </c>
      <c r="BL138" t="s">
        <v>100</v>
      </c>
      <c r="BM138" t="s">
        <v>120</v>
      </c>
      <c r="BO138" t="s">
        <v>137</v>
      </c>
      <c r="BR138" t="s">
        <v>104</v>
      </c>
      <c r="BS138" t="s">
        <v>1885</v>
      </c>
      <c r="BT138">
        <f>HYPERLINK("https%3A%2F%2Fwww.webofscience.com%2Fwos%2Fwoscc%2Ffull-record%2FWOS:000262026800003","View Full Record in Web of Science")</f>
        <v>0</v>
      </c>
    </row>
    <row r="139" spans="1:72" ht="12.75">
      <c r="A139" t="s">
        <v>72</v>
      </c>
      <c r="B139" t="s">
        <v>1886</v>
      </c>
      <c r="F139" t="s">
        <v>1887</v>
      </c>
      <c r="I139" t="s">
        <v>1888</v>
      </c>
      <c r="J139" t="s">
        <v>77</v>
      </c>
      <c r="M139" t="s">
        <v>78</v>
      </c>
      <c r="N139" t="s">
        <v>79</v>
      </c>
      <c r="T139" t="s">
        <v>1889</v>
      </c>
      <c r="U139" t="s">
        <v>1890</v>
      </c>
      <c r="V139" t="s">
        <v>1891</v>
      </c>
      <c r="W139" t="s">
        <v>1892</v>
      </c>
      <c r="Y139" t="s">
        <v>1893</v>
      </c>
      <c r="Z139" t="s">
        <v>1863</v>
      </c>
      <c r="AA139" t="s">
        <v>1894</v>
      </c>
      <c r="AB139" t="s">
        <v>1895</v>
      </c>
      <c r="AG139">
        <v>39</v>
      </c>
      <c r="AH139">
        <v>23</v>
      </c>
      <c r="AI139">
        <v>27</v>
      </c>
      <c r="AJ139">
        <v>1</v>
      </c>
      <c r="AK139">
        <v>15</v>
      </c>
      <c r="AL139" t="s">
        <v>90</v>
      </c>
      <c r="AM139" t="s">
        <v>91</v>
      </c>
      <c r="AN139" t="s">
        <v>92</v>
      </c>
      <c r="AO139" t="s">
        <v>93</v>
      </c>
      <c r="AP139" t="s">
        <v>94</v>
      </c>
      <c r="AR139" t="s">
        <v>95</v>
      </c>
      <c r="AS139" t="s">
        <v>96</v>
      </c>
      <c r="AT139" t="s">
        <v>224</v>
      </c>
      <c r="AU139">
        <v>2008</v>
      </c>
      <c r="AV139">
        <v>31</v>
      </c>
      <c r="AW139">
        <v>3</v>
      </c>
      <c r="BB139">
        <v>455</v>
      </c>
      <c r="BC139">
        <v>472</v>
      </c>
      <c r="BE139" t="s">
        <v>1896</v>
      </c>
      <c r="BF139">
        <f>HYPERLINK("http://dx.doi.org/10.1016/j.advwatres.2007.10.001","http://dx.doi.org/10.1016/j.advwatres.2007.10.001")</f>
        <v>0</v>
      </c>
      <c r="BI139">
        <v>18</v>
      </c>
      <c r="BJ139" t="s">
        <v>100</v>
      </c>
      <c r="BK139" t="s">
        <v>101</v>
      </c>
      <c r="BL139" t="s">
        <v>100</v>
      </c>
      <c r="BM139" t="s">
        <v>226</v>
      </c>
      <c r="BR139" t="s">
        <v>104</v>
      </c>
      <c r="BS139" t="s">
        <v>1897</v>
      </c>
      <c r="BT139">
        <f>HYPERLINK("https%3A%2F%2Fwww.webofscience.com%2Fwos%2Fwoscc%2Ffull-record%2FWOS:000254397700004","View Full Record in Web of Science")</f>
        <v>0</v>
      </c>
    </row>
    <row r="140" spans="1:72" ht="12.75">
      <c r="A140" t="s">
        <v>72</v>
      </c>
      <c r="B140" t="s">
        <v>1898</v>
      </c>
      <c r="F140" t="s">
        <v>1899</v>
      </c>
      <c r="I140" t="s">
        <v>1900</v>
      </c>
      <c r="J140" t="s">
        <v>77</v>
      </c>
      <c r="M140" t="s">
        <v>78</v>
      </c>
      <c r="N140" t="s">
        <v>79</v>
      </c>
      <c r="T140" t="s">
        <v>1901</v>
      </c>
      <c r="U140" t="s">
        <v>1902</v>
      </c>
      <c r="V140" t="s">
        <v>1903</v>
      </c>
      <c r="W140" t="s">
        <v>1904</v>
      </c>
      <c r="Y140" t="s">
        <v>1905</v>
      </c>
      <c r="Z140" t="s">
        <v>1906</v>
      </c>
      <c r="AG140">
        <v>25</v>
      </c>
      <c r="AH140">
        <v>11</v>
      </c>
      <c r="AI140">
        <v>11</v>
      </c>
      <c r="AJ140">
        <v>0</v>
      </c>
      <c r="AK140">
        <v>1</v>
      </c>
      <c r="AL140" t="s">
        <v>90</v>
      </c>
      <c r="AM140" t="s">
        <v>91</v>
      </c>
      <c r="AN140" t="s">
        <v>92</v>
      </c>
      <c r="AO140" t="s">
        <v>93</v>
      </c>
      <c r="AR140" t="s">
        <v>95</v>
      </c>
      <c r="AS140" t="s">
        <v>96</v>
      </c>
      <c r="AT140" t="s">
        <v>250</v>
      </c>
      <c r="AU140">
        <v>2008</v>
      </c>
      <c r="AV140">
        <v>31</v>
      </c>
      <c r="AW140">
        <v>2</v>
      </c>
      <c r="BB140">
        <v>370</v>
      </c>
      <c r="BC140">
        <v>382</v>
      </c>
      <c r="BE140" t="s">
        <v>1907</v>
      </c>
      <c r="BF140">
        <f>HYPERLINK("http://dx.doi.org/10.1016/j.advwatres.2007.09.003","http://dx.doi.org/10.1016/j.advwatres.2007.09.003")</f>
        <v>0</v>
      </c>
      <c r="BI140">
        <v>13</v>
      </c>
      <c r="BJ140" t="s">
        <v>100</v>
      </c>
      <c r="BK140" t="s">
        <v>101</v>
      </c>
      <c r="BL140" t="s">
        <v>100</v>
      </c>
      <c r="BM140" t="s">
        <v>252</v>
      </c>
      <c r="BR140" t="s">
        <v>104</v>
      </c>
      <c r="BS140" t="s">
        <v>1908</v>
      </c>
      <c r="BT140">
        <f>HYPERLINK("https%3A%2F%2Fwww.webofscience.com%2Fwos%2Fwoscc%2Ffull-record%2FWOS:000253137000012","View Full Record in Web of Science")</f>
        <v>0</v>
      </c>
    </row>
    <row r="141" spans="1:72" ht="12.75">
      <c r="A141" t="s">
        <v>72</v>
      </c>
      <c r="B141" t="s">
        <v>1909</v>
      </c>
      <c r="F141" t="s">
        <v>1910</v>
      </c>
      <c r="I141" t="s">
        <v>1911</v>
      </c>
      <c r="J141" t="s">
        <v>77</v>
      </c>
      <c r="M141" t="s">
        <v>78</v>
      </c>
      <c r="N141" t="s">
        <v>79</v>
      </c>
      <c r="T141" t="s">
        <v>1912</v>
      </c>
      <c r="U141" t="s">
        <v>1913</v>
      </c>
      <c r="V141" t="s">
        <v>1914</v>
      </c>
      <c r="W141" t="s">
        <v>1915</v>
      </c>
      <c r="Y141" t="s">
        <v>1916</v>
      </c>
      <c r="Z141" t="s">
        <v>628</v>
      </c>
      <c r="AA141" t="s">
        <v>1917</v>
      </c>
      <c r="AB141" t="s">
        <v>1918</v>
      </c>
      <c r="AG141">
        <v>39</v>
      </c>
      <c r="AH141">
        <v>22</v>
      </c>
      <c r="AI141">
        <v>22</v>
      </c>
      <c r="AJ141">
        <v>0</v>
      </c>
      <c r="AK141">
        <v>4</v>
      </c>
      <c r="AL141" t="s">
        <v>90</v>
      </c>
      <c r="AM141" t="s">
        <v>91</v>
      </c>
      <c r="AN141" t="s">
        <v>92</v>
      </c>
      <c r="AO141" t="s">
        <v>93</v>
      </c>
      <c r="AP141" t="s">
        <v>94</v>
      </c>
      <c r="AR141" t="s">
        <v>95</v>
      </c>
      <c r="AS141" t="s">
        <v>96</v>
      </c>
      <c r="AT141" t="s">
        <v>263</v>
      </c>
      <c r="AU141">
        <v>2008</v>
      </c>
      <c r="AV141">
        <v>31</v>
      </c>
      <c r="AW141">
        <v>1</v>
      </c>
      <c r="BB141">
        <v>28</v>
      </c>
      <c r="BC141">
        <v>43</v>
      </c>
      <c r="BE141" t="s">
        <v>1919</v>
      </c>
      <c r="BF141">
        <f>HYPERLINK("http://dx.doi.org/10.1016/j.advwatres.2007.06.009","http://dx.doi.org/10.1016/j.advwatres.2007.06.009")</f>
        <v>0</v>
      </c>
      <c r="BI141">
        <v>16</v>
      </c>
      <c r="BJ141" t="s">
        <v>100</v>
      </c>
      <c r="BK141" t="s">
        <v>101</v>
      </c>
      <c r="BL141" t="s">
        <v>100</v>
      </c>
      <c r="BM141" t="s">
        <v>265</v>
      </c>
      <c r="BR141" t="s">
        <v>104</v>
      </c>
      <c r="BS141" t="s">
        <v>1920</v>
      </c>
      <c r="BT141">
        <f>HYPERLINK("https%3A%2F%2Fwww.webofscience.com%2Fwos%2Fwoscc%2Ffull-record%2FWOS:000253019900003","View Full Record in Web of Science")</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