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vedrecs" sheetId="1" r:id="rId1"/>
  </sheets>
  <definedNames/>
  <calcPr fullCalcOnLoad="1"/>
</workbook>
</file>

<file path=xl/sharedStrings.xml><?xml version="1.0" encoding="utf-8"?>
<sst xmlns="http://schemas.openxmlformats.org/spreadsheetml/2006/main" count="11108" uniqueCount="2365">
  <si>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</si>
  <si>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</si>
  <si>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</si>
  <si>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</si>
  <si>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</si>
  <si>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</si>
  <si>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</si>
  <si>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</si>
  <si>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</si>
  <si>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</si>
  <si>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</si>
  <si>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</si>
  <si>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</si>
  <si>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</si>
  <si>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</si>
  <si>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</si>
  <si>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</si>
  <si>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</si>
  <si>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</si>
  <si>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</si>
  <si>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</si>
  <si>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</si>
  <si>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</si>
  <si>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</si>
  <si>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</si>
  <si>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</si>
  <si>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</si>
  <si>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</si>
  <si>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</si>
  <si>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</si>
  <si>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</si>
  <si>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</si>
  <si>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</si>
  <si>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</si>
  <si>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</si>
  <si>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</si>
  <si>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</si>
  <si>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</si>
  <si>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</si>
  <si>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</si>
  <si>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</si>
  <si>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</si>
  <si>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</si>
  <si>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</si>
  <si>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</si>
  <si>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</si>
  <si>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</si>
  <si>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</si>
  <si>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</si>
  <si>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</si>
  <si>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</si>
  <si>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</si>
  <si>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</si>
  <si>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</si>
  <si>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</si>
  <si>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</si>
  <si>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</si>
  <si>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</si>
  <si>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</si>
  <si>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</si>
  <si>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</si>
  <si>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</si>
  <si>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</si>
  <si>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</si>
  <si>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</si>
  <si>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</si>
  <si>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</si>
  <si>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</si>
  <si>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</si>
  <si>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</si>
  <si>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</si>
  <si>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</si>
  <si>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</si>
  <si>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Gotovac, H; Andricevic, R; Gotovac, B</t>
  </si>
  <si>
    <t/>
  </si>
  <si>
    <t>Gotovac, H.; Andricevic, R.; Gotovac, B.</t>
  </si>
  <si>
    <t>Multi-resolution adaptive modeling of groundwater flow and transport problems</t>
  </si>
  <si>
    <t>ADVANCES IN WATER RESOURCES</t>
  </si>
  <si>
    <t>English</t>
  </si>
  <si>
    <t>Article</t>
  </si>
  <si>
    <t>Fup basis functions; compact support; method of lines; adaptive Fup collocation method; multi-resolution approach; numerical dispersion; groundwater flow and transport problems</t>
  </si>
  <si>
    <t>VARIABLE-DENSITY FLOW; WAVELET COLLOCATION METHOD; POROUS-MEDIA; NUMERICAL-SOLUTION; SOLUTE TRANSPORT; ATOMIC FUNCTIONS; PDES; SIMULATION</t>
  </si>
  <si>
    <t>Many groundwater flow and transport problems, especially those with sharp fronts, narrow transition zones, layers and fingers, require extensive computational resources. In this paper, we present a novel multi-resolution adaptive Fup approach to solve the above mentioned problems. Our numerical procedure is the Adaptive Fup Collocation Method (AFCM), based on Fup basis functions and designed through a method of lines (MOL). Fup basis functions are localized and infinitely differentiable functions with compact support and are related to more standard choices such as splines or wavelets. This method enables the adaptive multi-reso In tion approach to solve problems with different spatial and temporal scales with a desired level of accuracy using the entire family of Fup basis functions. In addition, the utilized collocation algorithm enables the mesh free approach with consistent velocity approximation and flux continuity due to properties of the Fup basis functions. The introduced numerical procedure was tested and verified by a few characteristic groundwater flow and transport problems, the Buckley-Leverett multiphase flow problem, the 1-D vertical density driven problem and the standard 2-D seawater intrusion benchmark-Henry problem. The results demonstrate that the method is robust and efficient particularly when describing sharp fronts and narrow transition zones changing in space and time. (C) 2006 Elsevier Ltd. All rights reserved.</t>
  </si>
  <si>
    <t>Univ Split, Dept Civil &amp; Architectural Engn, Split 21000, Croatia; KTH, Div Water Resources Engn, SE-10044 Stockholm, Sweden</t>
  </si>
  <si>
    <t>Andricevic, R (corresponding author), Univ Split, Dept Civil &amp; Architectural Engn, Matice Hrvatske 15, Split 21000, Croatia.</t>
  </si>
  <si>
    <t>Hrvoje.Gotovac@gradst.hr; Rokoand@gradst.hr; Blaz.Gotovac@gradst.hr</t>
  </si>
  <si>
    <t>Andricevic, Roko/R-2313-2019; Gotovac, Blaz/H-2322-2017; Gotovac, Hrvoje/H-4099-2017; Andricevic, Roko/H-7865-2017</t>
  </si>
  <si>
    <t>Andricevic, Roko/0000-0001-5759-3343; Gotovac, Hrvoje/0000-0002-0262-8921; Andricevic, Roko/0000-0001-5759-3343</t>
  </si>
  <si>
    <t>ELSEVIER SCI LTD</t>
  </si>
  <si>
    <t>OXFORD</t>
  </si>
  <si>
    <t>THE BOULEVARD, LANGFORD LANE, KIDLINGTON, OXFORD OX5 1GB, OXON, ENGLAND</t>
  </si>
  <si>
    <t>0309-1708</t>
  </si>
  <si>
    <t>1872-9657</t>
  </si>
  <si>
    <t>ADV WATER RESOUR</t>
  </si>
  <si>
    <t>Adv. Water Resour.</t>
  </si>
  <si>
    <t>MAY</t>
  </si>
  <si>
    <t>10.1016/j.advwatres.2006.10.007</t>
  </si>
  <si>
    <t>Water Resources</t>
  </si>
  <si>
    <t>Science Citation Index Expanded (SCI-EXPANDED)</t>
  </si>
  <si>
    <t>162MV</t>
  </si>
  <si>
    <t>2022-07-06</t>
  </si>
  <si>
    <t>WOS:000246092800006</t>
  </si>
  <si>
    <t>Jang, MC</t>
  </si>
  <si>
    <t>Jang, Minchul</t>
  </si>
  <si>
    <t>3D aquifer characterization using stochastic streamline calibration</t>
  </si>
  <si>
    <t>aquifer characterization; streamline simulation; inversion; stochastic calibration</t>
  </si>
  <si>
    <t>SIMULATION; OPTIMIZATION; TRANSPORT; FLOW</t>
  </si>
  <si>
    <t>In this study, a new inverse approach, stochastic streamline calibration is proposed. Using both a streamline concept and a stochastic technique, stochastic streamline calibration optimizes an identified field to fit in given observation data in a exceptionally fast and stable fashion. In the stochastic streamline calibration, streamlines are adopted as basic elements not only for describing fluid flow but also for identifying the permeability distribution. Based on the streamline-based inversion by Agarwal et al. [Agarwal B, Blunt MJ. Streamline-based method with full-physics forward simulation for history matching performance data of a North sea field. SPE J 2003;8(2):171-80], Wang and Kovscek [Wang Y, Kovscek AR. Streamline approach for history matching production data. SPE J 2000;5(4):353-62], permeability is modified rather along streamlines than at the individual gridblocks. Permeabilities in the gridblocks which a streamline passes are adjusted by being multiplied by some factor such that we can match flow and transport properties of the streamline. This enables the inverse process to achieve fast convergence. In addition, equipped with a stochastic module, the proposed technique supportively calibrates the identified field in a stochastic manner, while incorporating spatial information into the field. This prevents the inverse process from being stuck in local minima and helps search for a globally optimized solution. Simulation results indicate that stochastic streamline calibration identifies an unknown permeability exceptionally quickly. More notably, the identified permeability distribution reflected realistic geological features, which had not been achieved in the original work by Agarwal et al. with the limitations of the large modifications along streamlines for matching production data only. The constructed model by stochastic streamline calibration forecasted transport of plume which was similar to that of a reference model. By this, we can expect the proposed approach to be applied to the construction of an aquifer model and forecasting of the aquifer performances of interest. (C) 2006 Elsevier Ltd. All rights reserved.</t>
  </si>
  <si>
    <t>Seoul Natl Univ, Sch Civil Urban &amp; Geosyst Engn, Seoul 151742, South Korea</t>
  </si>
  <si>
    <t>Jang, MC (corresponding author), Seoul Natl Univ, Sch Civil Urban &amp; Geosyst Engn, San 56-1 Shinlim Dong, Seoul 151742, South Korea.</t>
  </si>
  <si>
    <t>jmc@geofluid.snu.ac.kr</t>
  </si>
  <si>
    <t>MAR</t>
  </si>
  <si>
    <t>10.1016/j.advwatres.2006.05.010</t>
  </si>
  <si>
    <t>147BF</t>
  </si>
  <si>
    <t>WOS:000244977700010</t>
  </si>
  <si>
    <t>Struthers, I; Hinz, C; Sivapalan, M</t>
  </si>
  <si>
    <t>Struthers, Iain; Hinz, Christoph; Sivapalan, Murugesu</t>
  </si>
  <si>
    <t>Conceptual examination of climate-soil controls upon rainfall partitioning in an open-fractured soil II: Response to a population of storms</t>
  </si>
  <si>
    <t>climate controls; threshold filtering; fractures; macropores; conceptual modelling; water balance</t>
  </si>
  <si>
    <t>FLOOD FREQUENCY; CATCHMENT</t>
  </si>
  <si>
    <t>A simple two-domain bucket model of fractured soil was coupled with a stochastic model of rainfall variability, in order to investigate the climate and soil controls upon the stochastic properties of the triggering of fracture flow and surface runoff, and the partitioning of rainfall between the matrix and fracture domains and surface runoff. Conventionally, soils are regarded as time domain filters between rainfall and hydrological response. This investigation highlights an additional type of threshold filtering especially important in understanding the infiltration behaviour of fractured soils, for which an event-based characterisation of rainfall in modelling is crucial. A priori-definable indices were derived which are capable of describing elements of this threshold filtering, by allowing the statistical properties of fracture flow- and surface runoff-triggering storms (i.e., mean and variance of storm duration, intensity and effective inter-storm period, as well as cumulative partitioning of rainfall), to be inferred directly from average storm and soil properties. Using these indices, the long-term response of fractured soils, including the long-term hydrological importance of fractures, can be estimated without simulation. (C) 2006 Elsevier Ltd. All rights reserved.</t>
  </si>
  <si>
    <t>Univ Illinois, Dept Geog, Urbana, IL 61801 USA; Univ Illinois, Dept Civil &amp; Environm Engn, Urbana, IL 61801 USA; Univ Western Australia, Sch Environm Syst Engn, Crawley, WA 6009, Australia; Univ Western Australia, Sch Earth &amp; Geog Sci, Crawley, WA 6009, Australia</t>
  </si>
  <si>
    <t>Sivapalan, M (corresponding author), Univ Illinois, Dept Geog, 220 Davenport Hall,607 S Mathews Ave, Urbana, IL 61801 USA.</t>
  </si>
  <si>
    <t>struther@sese.uwa.edu.au; chinz@fnas.uwa.edu.au; sivapala@uiuc.edu</t>
  </si>
  <si>
    <t>Sivapalan, Murugesu/A-3538-2008; Hinz, Christoph/I-5455-2014</t>
  </si>
  <si>
    <t>Sivapalan, Murugesu/0000-0003-3004-3530; Hinz, Christoph/0000-0003-0691-7402</t>
  </si>
  <si>
    <t>10.1016/j.advwatres.2006.04.005</t>
  </si>
  <si>
    <t>WOS:000244977700019</t>
  </si>
  <si>
    <t>Milnes, E; Perrochet, P</t>
  </si>
  <si>
    <t>Milnes, Ellen; Perrochet, Pierre</t>
  </si>
  <si>
    <t>Simultaneous identification of a single pollution point-source location and contamination time under known flow field conditions</t>
  </si>
  <si>
    <t>point-source pollution; backward transport; pollution source identification; location probability</t>
  </si>
  <si>
    <t>ADVECTIVE-DISPERSIVE SYSTEMS; GROUNDWATER CONTAMINANT; RELEASE HISTORY; BACKWARD LOCATION; RESERVOIR THEORY; LIFE EXPECTANCY; PROBABILITIES; DISTRIBUTIONS; AGE</t>
  </si>
  <si>
    <t>A theoretical framework is presented that allows direct identification of a single point-source pollution location and time in heterogeneous multidimensional systems under known flow field conditions. Based on the concept of the transfer function theory, it is shown that an observed pollution plume contains all the necessary information to predict the concentration at the unknown pollution source when a reversed flow field transport simulation is performed. This target concentration C-0 is obtained from a quadratic integral of the observed pollution plume itself. Backwards simulation of the pollution plume leads to shrinkage of the C-0-contour due to dispersion. When the C-0-contour reduces to a singular point, i.e. becomes a concentration maximum, the position of the pollution source is identified and the backward simulation time indicates the time elapsed since the contaminant release. The theoretical basis of the method is first developed for the ideal case that the pollution plume is entirely known and is illustrated using a synthetic heterogeneous 2D example where all the hydro-dispersive parameters are known. The same example is then used to illustrate the procedure for a more realistic case, i.e. where only few observation points exist.</t>
  </si>
  <si>
    <t>Univ Neuchatel, Ctr Hydrogeol CHYN, CH-2009 Neuchatel, Switzerland</t>
  </si>
  <si>
    <t>Milnes, E (corresponding author), Univ Neuchatel, Ctr Hydrogeol CHYN, Rue Emile Argand 11, CH-2009 Neuchatel, Switzerland.</t>
  </si>
  <si>
    <t>ellen.milnes@unine.ch; pierre.perrochet@unine.ch</t>
  </si>
  <si>
    <t>Perrochet, Pierre/J-1464-2014</t>
  </si>
  <si>
    <t>DEC</t>
  </si>
  <si>
    <t>10.1016/j.advwatres.2007.05.013</t>
  </si>
  <si>
    <t>231GV</t>
  </si>
  <si>
    <t>Green Submitted</t>
  </si>
  <si>
    <t>WOS:000250935500003</t>
  </si>
  <si>
    <t>Manfreda, S; McCabe, MF; Fiorentino, M; Rodriguez-Iturbe, I; Wood, EF</t>
  </si>
  <si>
    <t>Manfreda, Salvatore; McCabe, Matthew F.; Fiorentino, Mauro; Rodriguez-Iturbe, Ignacio; Wood, Eric F.</t>
  </si>
  <si>
    <t>Scaling characteristics of spatial patterns of soil moisture from distributed modelling</t>
  </si>
  <si>
    <t>Article; Proceedings Paper</t>
  </si>
  <si>
    <t>Workshop on New Frontiers of Hydrology</t>
  </si>
  <si>
    <t>Princeton, NJ</t>
  </si>
  <si>
    <t>soil moisture fields; spatial patterns; scaling; hydrological modelling</t>
  </si>
  <si>
    <t>LAND DATA ASSIMILATION; SOUTHERN GREAT-PLAINS; VARIABILITY; IMAGERY; WATER; TIME</t>
  </si>
  <si>
    <t>Characterizing the spatial dynamics of soil moisture fields is a key issue in hydrology, offering an avenue to improve our understanding of complex land surface-atmosphere interactions. In this paper, the statistical structure of soil moisture patterns is examined using modelled soil moisture obtained from the North American Land Data Assimilation System (NLDAS) at 0.125 degrees resolution. The study focuses on the vertically averaged soil moisture in the top 10 cm and 100 cm layers. The two variables display a weak dependence for lower values of surface soil moisture, with the strength of the relationship increasing with the water content of the top layer. In both cases, the variance of the soil moisture follows a power law decay as a function of the averaging area. The superficial layer shows a lower degree of spatial organization and higher temporal variability, which is reflected in rapid changes in time of the slope of the scaling functions of the soil moisture variance. Conversely, the soil moisture in the top 100 cm has lower variability in time and larger spatial correlation. The scaling of these patterns was found to be controlled by the changes in the soil water content. Results have implications for the downscaling of soil moisture to prevent model bias. (c) 2007 Elsevier Ltd. All rights reserved.</t>
  </si>
  <si>
    <t>Princeton Univ, Dept Civil &amp; Environm Engn, Princeton, NJ 08540 USA; Univ Basilicata, Dipartimento Ingn &amp; Fis Ambiente, I-85100 Potenza, Italy</t>
  </si>
  <si>
    <t>Manfreda, S (corresponding author), Princeton Univ, Dept Civil &amp; Environm Engn, Princeton, NJ 08540 USA.</t>
  </si>
  <si>
    <t>manfireda@unibas.it; mmccabe@princeton.edu; fiorentino@unibas.it; irodrigu@princeton.edu; efwood@princeton.edu</t>
  </si>
  <si>
    <t>Manfreda, Salvatore/A-7846-2012; McCabe, Matthew F/G-5194-2011</t>
  </si>
  <si>
    <t>Manfreda, Salvatore/0000-0002-0225-144X; McCabe, Matthew F/0000-0002-1279-5272; Wood, Eric/0000-0001-7037-9675</t>
  </si>
  <si>
    <t>OCT</t>
  </si>
  <si>
    <t>SI</t>
  </si>
  <si>
    <t>10.1016/j.advwatres.2006.07.009</t>
  </si>
  <si>
    <t>Science Citation Index Expanded (SCI-EXPANDED); Conference Proceedings Citation Index - Science (CPCI-S)</t>
  </si>
  <si>
    <t>213DG</t>
  </si>
  <si>
    <t>WOS:000249645700009</t>
  </si>
  <si>
    <t>Mohamed, M; Hatfield, K; Perminova, IV</t>
  </si>
  <si>
    <t>Mohamed, M.; Hatfield, K.; Perminova, I. V.</t>
  </si>
  <si>
    <t>Evaluation of Monod kinetic parameters in the subsurface using moment analysis: Theory and numerical testing</t>
  </si>
  <si>
    <t>groundwater; scalable inverse method; moment analysis; biodegradation; biological parameters</t>
  </si>
  <si>
    <t>IN-GROUND WATER; HETEROGENEOUS AQUIFERS; STOCHASTIC-ANALYSIS; SOLUTE TRANSPORT; CONTAMINANT TRANSPORT; NATURAL ATTENUATION; POROUS-MEDIA; MONTE-CARLO; BIODEGRADATION KINETICS; CHEMICAL HETEROGENEITY</t>
  </si>
  <si>
    <t>The spatial moments of a contaminant plume undergoing bio-attenuation are coupled to the moments of microbial populations effecting that attenuation. In this paper, a scalable inverse method is developed for estimating field-scale Monod parameters such as the maximum microbial growth rate (mu(max)), the contaminant half saturation coefficient (K-s), and the contaminant yield coefficient The method uses spatial moments that characterize the distribution of dissolved contaminant and active microbial biomass in the aquifer. A finite element model is used to generate hypothetical field-scale data to test the method under both homogeneous and heterogeneous aquifer conditions. Two general cases are examined. In the first, Monod parameters are estimated where it is assumed a microbial population comprised of a single bacterial species is attenuating one contaminant (e.g., an electron donor and an electron acceptor). In a second case, contaminant attenuation is attributed to a microbial consortium comprised of two microbial species, and Monod parameters for both species are estimated. Results indicate the inverse method is only slightly sensitive to aquifer heterogeneity and that estimation errors decrease as the sampling time interval decreases with respect to the groundwater travel time between sample locations. Optimum conditions for applying the scalable inverse method in both space and time are investigated under both homogeneous and heterogeneous aquifer conditions. (c) 2007 Elsevier Ltd. All rights reserved.</t>
  </si>
  <si>
    <t>United Arab Emirates Univ, Civl &amp; Environm Engn Dept, Al Ain, U Arab Emirates; Univ Florida, Civil &amp; Coastal Engn Dept, Gainesville, FL 32611 USA; Lomonosov Moscow State Univ, Dept Chem, Moscow 119992, Russia</t>
  </si>
  <si>
    <t>Mohamed, M (corresponding author), United Arab Emirates Univ, Civl &amp; Environm Engn Dept, POB 17555, Al Ain, U Arab Emirates.</t>
  </si>
  <si>
    <t>m.mohamed@uaeu.ac.ae</t>
  </si>
  <si>
    <t>mohamed, mostafa/AFE-7371-2022; Perminova, Irina/E-2121-2013</t>
  </si>
  <si>
    <t>mohamed, mostafa/0000-0002-1421-2667; Perminova, Irina/0000-0001-9084-7851; Mohamed, Mohamed Mostafa/0000-0002-1412-7219</t>
  </si>
  <si>
    <t>SEP</t>
  </si>
  <si>
    <t>10.1016/j.advwatres.2007.04.006</t>
  </si>
  <si>
    <t>195TV</t>
  </si>
  <si>
    <t>WOS:000248435700013</t>
  </si>
  <si>
    <t>Simpson, MJ; Landman, KA</t>
  </si>
  <si>
    <t>Simpson, Matthew J.; Landman, Kerry A.</t>
  </si>
  <si>
    <t>Analysis of split operator methods applied to reactive transport with Monod kinetics</t>
  </si>
  <si>
    <t>split operator; reactive transport; Monod kinetics; alternating split operator</t>
  </si>
  <si>
    <t>ADVECTION-DISPERSION-REACTION; MULTICOMPONENT TRANSPORT; 3-DIMENSIONAL MODEL; NATURAL ATTENUATION; SIMULATION; BIODEGRADATION; ALGORITHM; EQUATION; GROWTH</t>
  </si>
  <si>
    <t>Split operator approaches are commonly used to solve coupled nonlinear reactive transport problems. The benefits of split operator algorithms come with the cost of an O(Delta t) truncation error. This error has two components: (i) an error strictly associated with the boundary, and (ii) an error occurring within the domain. Previous analyses of split operator methods for Monod reactions are incomplete and conflicting. First, previous analyses have focused only on the boundary error while ignoring the internal error. This is problematic as the boundary error is irrelevant in many practical applications. Second, conflicting results regarding the accuracy of alternating split operator methods have been reported. This new work exactly characterizes the net splitting error for an arbitrary system of nonequilibrium reactive transport equations showing that both the boundary and internal error can always be removed with alternating methods for sufficiently small Delta t. Numerical results are presented for reactive transport governed by single and multiple species with Monod kinetics. (c) 2007 Elsevier Ltd. All rights reserved.</t>
  </si>
  <si>
    <t>Univ Melbourne, Dept Math &amp; Stat, Melbourne, Vic 3010, Australia</t>
  </si>
  <si>
    <t>Simpson, MJ (corresponding author), Univ Melbourne, Dept Math &amp; Stat, Melbourne, Vic 3010, Australia.</t>
  </si>
  <si>
    <t>m.simpson@ms.unimelb.edu.au</t>
  </si>
  <si>
    <t>Simpson, Matthew/J-1275-2012</t>
  </si>
  <si>
    <t>Simpson, Matthew/0000-0001-6254-313X</t>
  </si>
  <si>
    <t>10.1016/j.advwatres.2007.04.005</t>
  </si>
  <si>
    <t>WOS:000248435700012</t>
  </si>
  <si>
    <t>Dickinson, JE; James, SC; Mehl, S; Hill, MC; Leake, SA; Zyvoloski, GA; Faunt, CC; Eddebbarh, AA</t>
  </si>
  <si>
    <t>Dickinson, Jesse E.; James, Scott C.; Mehl, Steffen; Hill, Mary C.; Leake, S. A.; Zyvoloski, George A.; Faunt, Claudia C.; Eddebbarh, Al-Aziz</t>
  </si>
  <si>
    <t>A new ghost-node method for linking different models and initial investigations of heterogeneity and nonmatching grids</t>
  </si>
  <si>
    <t>local grid refinement; groundwater models; finite-difference; finite-element; interpolation; MODFLOW; FEHM</t>
  </si>
  <si>
    <t>REFINEMENT</t>
  </si>
  <si>
    <t>A flexible, robust method for linking parent (regional-scale) and child (local-scale) grids of locally refined models that use different numerical methods is developed based on a new, iterative ghost-node method. Tests are presented for two-dimensional and three-dimensional pumped systems that are homogeneous or that have simple heterogeneity. The parent and child grids are simulated using the block-centered finite-difference MODFLOW and control-volume finite-element FEHM models, respectively. The models are solved iteratively through head-dependent (child model) and specified-flow (parent model) boundary conditions. Boundary conditions for models with nonmatching grids or zones of different hydraulic conductivity are derived and tested against heads and flows from analytical or globally-refined models. Results indicate that for homogeneous two- and three-dimensional models with matched grids (integer number of child cells per parent cell), the new method is nearly as accurate as the coupling of two MODFLOW models using the shared-node method and, surprisingly, errors are slightly lower for nonmatching grids (noninteger number of child cells per parent cell). For heterogeneous three-dimensional systems, this paper compares two methods for each of the two sets of boundary conditions: external heads at head-dependent boundary conditions for the child model are calculated using bilinear interpolation or a Darcy-weighted interpolation; specified-flow boundary conditions for the parent model are calculated using model-grid or hydrogeologic-unit hydraulic conductivities. Results suggest that significantly more accurate heads and flows are produced when both Darcy-weighted interpolation and hydrogeologic-unit hydraulic conductivities are used, while the other methods produce larger errors at the boundary between the regional and local models. The tests suggest that, if posed correctly, the ghost-node method performs well. Additional testing is needed for highly heterogeneous systems. (c) 2007 Elsevier Ltd. All rights reserved.</t>
  </si>
  <si>
    <t>US Geol Survey, Tucson, AZ USA; Sandia Natl Labs, Livermore, CA USA; US Geol Survey, Boulder, CO USA; Los Alamos Natl Lab, Los Alamos, NM USA; US Geol Survey, San Diego, CA USA</t>
  </si>
  <si>
    <t>Dickinson, JE (corresponding author), US Geol Survey, 520 N Pk Suite 221, Tucson, AZ USA.</t>
  </si>
  <si>
    <t>jdickins@usgs.gov</t>
  </si>
  <si>
    <t>Dickinson, Jesse/I-7177-2016; James, Scott C./E-5469-2018</t>
  </si>
  <si>
    <t>Dickinson, Jesse/0000-0002-0048-0839; James, Scott C./0000-0001-7955-0491</t>
  </si>
  <si>
    <t>AUG</t>
  </si>
  <si>
    <t>10.1016/j.advwatres.2007.01.004</t>
  </si>
  <si>
    <t>185LY</t>
  </si>
  <si>
    <t>WOS:000247713700002</t>
  </si>
  <si>
    <t>Knutson, C; Valocchi, A; Werth, C</t>
  </si>
  <si>
    <t>Knutson, Chad; Valocchi, Albert; Werth, Charles</t>
  </si>
  <si>
    <t>Comparison of continuum and pore-scale models of nutrient biodegradation under transverse mixing conditions</t>
  </si>
  <si>
    <t>dispersion; reactive transport; biofilm modeling; pore scale</t>
  </si>
  <si>
    <t>LATTICE BOLTZMANN METHOD; SATURATED POROUS-MEDIA; REACTIVE TRANSPORT; BIOFILM ACCUMULATION; MICROBIAL-GROWTH; TRACER TEST; FLOW-FIELD; DISPERSION; SIMULATION; ZONE</t>
  </si>
  <si>
    <t>Recent studies indicate that during in situ bioremediation of contaminated groundwater, degradation occurs primarily along transverse mixing zones. Classical reactive-transport models overpredict the amount of degradation because solute spreading and mixing are not distinguished. Efforts to correct this have focused on modifying both dispersion and reaction terms, but no consensus on the best approach has emerged. In this work, a pore-scale model was used to simulate degradation along a transverse mixing zone between two required nutrients, and a continuum model with fitted parameters was used to match degradation rates from the pore-scale model. The pore-scale model solves for the flow field, concentration field, and biomass development within pore spaces of porous medium. For the continuum model, the flow field and biomass distributions are assumed to be homogeneous, and the fitting parameters are the transverse dispersion coefficient (DT) and maximum substrate utilization rate (k(S,c)). Results from the pore-scale model show that degradation rates near the system inlet are limited by the reaction rate, while degradation rates downgradient are limited by transverse mixing. For the continuum model, the value of DT may be adjusted so that the degradation rate with distance matches that from the pore-scale model in the mixing-limited region. However, adjusting the value of ks only improves the fit to pore-scale results within the reaction-limited region. Comparison with field and laboratory experiments suggests that the length of the reaction rate-limited region is small compared to the length scale over which degradation occurs. This indicates that along transverse mixing zones in the field, values of ks are unimportant and only the value of DT must be accurately fit. (C) 2006 Elsevier Ltd. All rights reserved.</t>
  </si>
  <si>
    <t>Univ Illinois, Dept Civil &amp; Environm Engn, Urbana, IL 61801 USA</t>
  </si>
  <si>
    <t>Valocchi, A (corresponding author), Univ Illinois, Dept Civil &amp; Environm Engn, Urbana, IL 61801 USA.</t>
  </si>
  <si>
    <t>valocchi@uiuc.edu</t>
  </si>
  <si>
    <t>Valocchi, Albert/0000-0003-3217-1712; Werth, Charles/0000-0002-8492-5523</t>
  </si>
  <si>
    <t>JUN-JUL</t>
  </si>
  <si>
    <t>6-7</t>
  </si>
  <si>
    <t>10.1016/j.advwatres.2006.05.012</t>
  </si>
  <si>
    <t>173WD</t>
  </si>
  <si>
    <t>WOS:000246902300004</t>
  </si>
  <si>
    <t>Sun, SY; Wheeler, MF</t>
  </si>
  <si>
    <t>Sun, Shuyu; Wheeler, Mary F.</t>
  </si>
  <si>
    <t>Discontinuous Galerkin methods for simulating bioreactive transport of viruses in porous media</t>
  </si>
  <si>
    <t>discontinuous Galerkin methods; virus transport in porous media; kinetic adsorption; equilibrium adsorption; entropy analysis; error analysis; mesh adaptation</t>
  </si>
  <si>
    <t>FINITE-ELEMENT-METHOD; REACTIVE TRANSPORT; DIFFUSION-PROBLEMS; INTERIOR PENALTY; SANDY AQUIFER; COUPLED FLOW; GROUND-WATER; REMOVAL; SOIL; APPROXIMATIONS</t>
  </si>
  <si>
    <t>Primal discontinuous Galerkin (DG) methods are formulated to solve the transport equations for modeling migration and survival of viruses with kinetic and equilibrium adsorption in porous media. An entropy analysis is conducted to show that DG schemes are numerically stable and that the free energy of a DG approximation decreases with time in a manner similar to the exact solution. Combining results for free and attached virus concentrations, we establish optimal a priori error estimates for the coupled partial and ordinary differential equations of virus transport. Numerical results suggest that DG can treat bioreactive transport of viruses over a wide range of modeling parameters, including both advection- and dispersion-dominated problems. In addition, it is shown that DG can sharply capture local phenomena of virus transport with dynamic mesh adaptation. (C) 2006 Elsevier Ltd. All rights reserved.</t>
  </si>
  <si>
    <t>Univ Texas, ICES, Austin, TX 78712 USA</t>
  </si>
  <si>
    <t>Sun, SY (corresponding author), Univ Texas, ICES, 201 E 24th St, Austin, TX 78712 USA.</t>
  </si>
  <si>
    <t>shuyu@ices.utexas.edu</t>
  </si>
  <si>
    <t>Sun, Shuyu/G-9910-2013</t>
  </si>
  <si>
    <t>Sun, Shuyu/0000-0002-3078-864X</t>
  </si>
  <si>
    <t>10.1016/j.advwatres.2006.05.033</t>
  </si>
  <si>
    <t>WOS:000246902300022</t>
  </si>
  <si>
    <t>Tufenkji, N</t>
  </si>
  <si>
    <t>Tufenkji, Nathalle</t>
  </si>
  <si>
    <t>Modeling microbial transport in porous media: Traditional approaches and recent developments</t>
  </si>
  <si>
    <t>Review</t>
  </si>
  <si>
    <t>microbe transport; filtration theory; porous media; modeling; straining; motility</t>
  </si>
  <si>
    <t>CRYPTOSPORIDIUM-PARVUM OOCYSTS; DEPOSITION RATE COEFFICIENTS; COLLOID FILTRATION THEORY; ADHESION-DEFICIENT BACTERIA; CHANNEL FOCUS AREA; ESCHERICHIA-COLI; WASTE-WATER; PSEUDOMONAS-FLUORESCENS; COLLISION EFFICIENCY; BROWNIAN PARTICLES</t>
  </si>
  <si>
    <t>A substantial research effort has been aimed at elucidating the role of various physical, chemical and biological factors on microbial transport and removal in natural subsurface environments. The major motivation of such studies is an enhanced mechanistic understanding of these processes for development of improved mathematical models of microbial transport and fate. In this review, traditional modeling approaches used to predict the migration and removal of microorganisms (e.g., viruses, bacteria, and protozoa) in saturated porous media are systematically evaluated. A number of these methods have inherent weaknesses or inconsistencies which are often overlooked or misunderstood in actual application. Some limitations of modeling methods reviewed here include the inappropriate use of the equilibrium adsorption approach, the observed breakdown of classical filtration theory, the inability of existing theories to predict microbial attachment rates, and omission of physical straining and microbe detachment. These and other issues are considered with an emphasis on current research developments. Finally, recently proposed improvements to the most commonly used filtration model are discussed, with particular consideration of straining and microbe motility. (C) 2006 Elsevier Ltd. All rights reserved.</t>
  </si>
  <si>
    <t>McGill Univ, Dept Chem Engn, Montreal, PQ H3A 2B2, Canada</t>
  </si>
  <si>
    <t>Tufenkji, N (corresponding author), McGill Univ, Dept Chem Engn, 3640 Univ St, Montreal, PQ H3A 2B2, Canada.</t>
  </si>
  <si>
    <t>nathalie.tufenkji@mcgill.ca</t>
  </si>
  <si>
    <t>10.1016/j.advwatres.2006.05.014</t>
  </si>
  <si>
    <t>WOS:000246902300006</t>
  </si>
  <si>
    <t>Barry, DA; Lockington, DA; Jeng, DS; Parlange, JY; Li, L; Stagnitti, F</t>
  </si>
  <si>
    <t>Barry, D. A.; Lockington, D. A.; Jeng, D. -S.; Parlange, J. -Y.; Li, L.; Stagnitti, F.</t>
  </si>
  <si>
    <t>Analytical approximations for flow in compressible, saturated, one-dimensional porous media</t>
  </si>
  <si>
    <t>nonlinear diffusion; constant flow rate hydraulic conductivity test; permeability measurement; effect of pressure on permeability; effect of pressure on porosity</t>
  </si>
  <si>
    <t>PERMEABILITY; CONDUCTIVITY; INFILTRATION; PRESSURE; EQUATION</t>
  </si>
  <si>
    <t>A nonlinear model for single-phase fluid flow in slightly compressible porous media is presented and solved approximately. The model assumes state equations for density, porosity, viscosity and permeability that are exponential functions of the fluid (either gas or liquid) pressure. The governing equation is transformed into a nonlinear diffusion equation. It is solved for a semi-infinite domain for either constant pressure or constant flux boundary conditions at the surface. The solutions obtained, although approximate, are extremely accurate as demonstrated by comparisons with numerical results. Predictions for the surface pressure resulting from a constant flux into a porous medium are compared with published experimental data. (c) 2006 Elsevier Ltd. All rights reserved.</t>
  </si>
  <si>
    <t>Ecole Polytech Fed Lausanne, Inst Environm Sci &amp; Technol, Stn 2, CH-1015 Lausanne, Switzerland; Univ Queensland, Sch Engn, Brisbane, Qld 4072, Australia; Univ Sydney, Dept Civil Engn, Sydney, NSW 2006, Australia; Cornell Univ, Dept Biol &amp; Environm Engn, Ithaca, NY 14853 USA; Hohai Univ, Ctr Ecoenvironm Modelling, Nanjing 210098, Peoples R China; Deakin Univ, Sch Ecol &amp; Environm, Warrnambool, Vic 3280, Australia</t>
  </si>
  <si>
    <t>Barry, DA (corresponding author), Ecole Polytech Fed Lausanne, Inst Environm Sci &amp; Technol, Stn 2, CH-1015 Lausanne, Switzerland.</t>
  </si>
  <si>
    <t>andrew.barry@epfl.ch; d.lockington@uq.edu.au; d.jeng@civil.usyd.edu.au; jp58@cornell.edu; l.li@uq.edu.au; frankst@deakin.edu.au</t>
  </si>
  <si>
    <t>Stagnitti, Frank/A-1649-2008; Barry, David A/C-6077-2008; Li, Ling/E-5632-2010; Jeng, Dong-Sheng/B-5022-2010</t>
  </si>
  <si>
    <t>Barry, David A/0000-0002-8621-0425; Li, Ling/0000-0001-8725-1221; Jeng, Dong-Sheng/0000-0003-0199-0918; Lockington, David/0000-0001-7356-9909</t>
  </si>
  <si>
    <t>APR</t>
  </si>
  <si>
    <t>10.1016/j.advwatres.2006.08.003</t>
  </si>
  <si>
    <t>150ZZ</t>
  </si>
  <si>
    <t>WOS:000245259400015</t>
  </si>
  <si>
    <t>Chuang, MH; Yeh, HD</t>
  </si>
  <si>
    <t>Chuang, Mo-Hslung; Yeh, Hund-Der</t>
  </si>
  <si>
    <t>An analytical solution for the head distribution in a tidal leaky confined aquifer extending an infinite distance under the sea</t>
  </si>
  <si>
    <t>tidal aquifer; leaky confined aquifer; leakage; analytical solution; coupled confined-unconfined aquifer</t>
  </si>
  <si>
    <t>GROUNDWATER RESPONSE; COASTAL AQUIFER; FLUCTUATION; JIAO,JIU,JIMMY; TANG,ZHONGHUA; FLOW</t>
  </si>
  <si>
    <t>A mathematical model is developed to investigate the effects of tidal fluctuations and leakage on the groundwater head of leaky confined aquifer extending an infinite distance under the sea. The leakages of the offshore and inland aquitards are two dominant factors controlling the groundwater fluctuation. The tidal influence distance from the coast decreases significantly with the dimensionless leakage of the inland aquitard (u(i)). The fluctuation of groundwater level in the inland part of the leaky confined aquifer increases significantly with the dimensionless leakage of the offshore aquitard (u(o)). The influence of the tidal propagation parameter of an unconfined aquifer on the head fluctuation of the leaky confined aquifer is comparatively conspicuous when u(i) is large and u(o) is small. In other words, ignoring water table fluctuation of the unconfined aquifer will give large errors in predicting the fluctuation, time lag, and tidal influence distance of the leaky confined aquifer for large u(i) and small u(o). On the contrary, the influence of the tidal propagation parameter of a leaky confined aquifer on the head fluctuation of the leaky confined aquifer is large for large u(o) and small u(i). (C) 2006 Published by Elsevier Ltd.</t>
  </si>
  <si>
    <t>Natl Chiao Tung Univ, Inst Environm Engn, Hsinchu 300, Taiwan; Ming Chuan Univ, Dept Urban Design &amp; Disaster Management, Tao Yuan 333, Taiwan</t>
  </si>
  <si>
    <t>Yeh, HD (corresponding author), Natl Chiao Tung Univ, Inst Environm Engn, 75 Po Ai St, Hsinchu 300, Taiwan.</t>
  </si>
  <si>
    <t>hdyeh@mail.nctu.edu.tw</t>
  </si>
  <si>
    <t>Yeh, Hund-Der/A-6432-2010</t>
  </si>
  <si>
    <t>10.1016/j.advwatres.2006.05.011</t>
  </si>
  <si>
    <t>WOS:000244977700012</t>
  </si>
  <si>
    <t>van Dijke, MIJ; Sorbie, KS</t>
  </si>
  <si>
    <t>van Dijke, M. I. J.; Sorbie, K. S.</t>
  </si>
  <si>
    <t>Consistency of three-phase capillary entry pressures and pore phase occupancies</t>
  </si>
  <si>
    <t>Meeting on Pore-Scale Modelling</t>
  </si>
  <si>
    <t>Chapel Hill, NC</t>
  </si>
  <si>
    <t>three-phase; capillary entry pressure; pore phase occupancy; non-circular cross-section; free energy; wettability; capillary bundle</t>
  </si>
  <si>
    <t>CROSS-SECTION; MIXED-WET; IMBIBITION; SYSTEMS; WETTABILITY; DRAINAGE; FLOW</t>
  </si>
  <si>
    <t>Using the general equation for the true three-phase capillary entry pressures [van Dijke MIJ, Sorbie KS. Three-phase capillary entry conditions in pores of non-circular cross-section. J Colloid Interf Sci 2003;260:385-97, van Dijke MIJ, Lago M, Sorbie KS, Araujo M. Free energy balance for three fluid phases in a capillary of arbitrarily shaped cross-section: capillary entry pressures and layers of the intermediate-wetting phase. J Colloid Interf Sci 2004;277:184-201], we investigate for a single pore of uniform but arbitrary wettability the consistency of the relation between the pressure combinations and the pore phase occupancies in a three-phase system. The solutions of this equation corresponding to all possible displacements arising in three-phase flow are plotted in a single graph for two of the radii of curvature, which are equivalent to the phase pressure combinations. Consequently, this graph presents a delineation of the radius (pressure) space corresponding to different pore phase occupancies and we show that the underlying pressure-occupancy relation is unique using a free energy argument. The relation is presented for two very different parameter combinations. We explore how it can be extended when additional restrictions apply, for example those arising from lack of phase availability in an interconnected network. Using a capillary bundle of pores with triangular cross-section, we show the consequences for three-phase displacement processes if capillary entry pressures are and are not chosen consistently, the latter being common practice in all current three-phase pore network models. Displacements in both a water-wet and in a mixed-wet system are studied. The main conclusions from this work are that for a single pore different parameter combinations may lead to very different, but unique, pressure-occupancy relations. The saturation paths resulting from three-phase flow calculations in a capillary bundle of triangular pores are often significantly different using the true three-phase conditions as opposed to using inconsistent (two-phase) conditions, in particular in a mixed-wet system. Such large differences may also occur in interconnected pore network models, but only when continuity of the phases is high. The results indicate that, when the true conditions are used, there exists also a unique relation between the pressure combinations and the (bulk) occupancies in a bundle of pores with non-circular cross-section, similar to the relation for a bundle of cylindrical pores. (C) 2006 Elsevier Ltd. All rights reserved.</t>
  </si>
  <si>
    <t>Heriot Watt Univ, Inst Petr Engn, Edinburgh EH14 4AS, Midlothian, Scotland</t>
  </si>
  <si>
    <t>van Dijke, MIJ (corresponding author), Heriot Watt Univ, Inst Petr Engn, Riccarton Campus, Edinburgh EH14 4AS, Midlothian, Scotland.</t>
  </si>
  <si>
    <t>rink@pet.hw.ac.uk; ken.sorbie@pet.hw.ac.uk</t>
  </si>
  <si>
    <t>van Dijke, Marinus Izaak Jan/0000-0002-9909-0127; SORBIE, KENNETH/0000-0002-6481-1529</t>
  </si>
  <si>
    <t>FEB</t>
  </si>
  <si>
    <t>10.1016/j.advwatres.2005.03.024</t>
  </si>
  <si>
    <t>127XQ</t>
  </si>
  <si>
    <t>WOS:000243620000003</t>
  </si>
  <si>
    <t>Landman, AJ; Schotting, R; Egorov, A; Demidov, D</t>
  </si>
  <si>
    <t>Landman, Anke Jannie; Schotting, Ruud; Egorov, Andrey; Demidov, Denis</t>
  </si>
  <si>
    <t>Density-dependent dispersion in heterogeneous porous media Part II: Comparison with nonlinear models</t>
  </si>
  <si>
    <t>heterogeneous porous media; high-concentration-gradient dispersion; brine transport; homogenization; solute transport; density-dependent flow; stochastic media; macrodispersion; concentration variance</t>
  </si>
  <si>
    <t>CONCENTRATION-GRADIENT DISPERSION; BRINE TRANSPORT; FLUID DENSITY; VISCOSITY; DISPLACEMENTS; MACRODISPERSION</t>
  </si>
  <si>
    <t>The results of a series of high-resolution numerical experiments are used to test and compare three nonlinear models for high-concentration-gradient dispersion. Gravity stable miscible displacement is considered. The first model, introduced by Hassanizadeh, is a modification of Fick's law which involves a second-order term in the dispersive flux equation and an additional dispersion parameter beta. The numerical experiments confirm the dependency of beta on the flow rate. In addition, a dependency on travelled distance is observed. The model can successfully be applied to nearly homogeneous media (sigma(2) = 0.1), but additional fitting is required for more heterogeneous media. The second and third models are based on homogenization of the local scale equations describing density-dependent transport. Egorov considers media that are heterogeneous on the Darcy scale, whereas Demidov starts at the pore-scale level. Both approaches result in a macroscopic balance equation in which the dispersion coefficient is a function of the dimensionless density gradient. In addition, an expression for the concentration variance is derived. For small sigma(2), Egorov's model predictions are in satisfactory agreement with the numerical experiments without the introduction of any new parameters. Demidov's model involves an additional fitting parameter, but can be applied to more heterogeneous media as well.</t>
  </si>
  <si>
    <t>Univ Utrecht, Dept Earth Sci, Environm Hydrogeol Grp, NL-3508 TA Utrecht, Netherlands; Delft Univ Technol, Dept Civil Engn &amp; Geosci, Delft, Netherlands; Kazan VI Lenin State Univ, Chebotarev Inst Math &amp; Mech, Kazan 420008, Russia</t>
  </si>
  <si>
    <t>Schotting, R (corresponding author), Univ Utrecht, Dept Earth Sci, Environm Hydrogeol Grp, POB 80021, NL-3508 TA Utrecht, Netherlands.</t>
  </si>
  <si>
    <t>anke.landman@shell.com; schotting@geo.uu.nl; Andrey.Egorov@ksu.ru; denis.demidov@ksu.ru</t>
  </si>
  <si>
    <t>Demidov, Denis/E-9711-2018; Egorov, Andrey/K-7724-2015</t>
  </si>
  <si>
    <t>Demidov, Denis/0000-0002-5794-5326; Egorov, Andrey/0000-0002-0140-9321</t>
  </si>
  <si>
    <t>10.1016/j.advwatres.2007.05.017</t>
  </si>
  <si>
    <t>WOS:000250935500006</t>
  </si>
  <si>
    <t>Bonilla, FA; Kleinfelter, N; Cushman, JH</t>
  </si>
  <si>
    <t>Bonilla, F. Alejandro; Kleinfelter, Natalie; Cushman, John H.</t>
  </si>
  <si>
    <t>Microfluidic aspects of adhesive microbial dynamics: A numerical exploration of flow-cell geometry, Brownian dynamics, and sticky boundaries</t>
  </si>
  <si>
    <t>sorption; microbial dynamics; microflow cells; motility; bacteria; Brownian</t>
  </si>
  <si>
    <t>TRAPPING-TIME DISTRIBUTIONS; HYDRODYNAMIC INTERACTIONS; PARTICLE DEPOSITION; SWIMMING BACTERIA; RANDOM MOTILITY; DLVO THEORY; TRANSPORT; ADSORPTION; MIGRATION; BEHAVIOR</t>
  </si>
  <si>
    <t>Bacterial adhesion and motility are studied at the pore scale by focusing on two interrelated aspects of transport: wall attachment/detachment (reversible sorption) and the role of convection and pore geometry on adhesion. Motility is also examined through use of Brownian dynamics. Bacteria motility and reversible attachment/detachment are incorporated with a numerical laminar flow solver. Since individual bacteria are modeled, the results apply to low concentrations/coverage. Pore geometries consistent with a microflow cell of variable cross sectional area are used. This exploratory modeling work precedes an ongoing microflow cell experimental study and more detailed Levy particle models. Adsorption reactions occurring over different time scales are modeled as multimodal distributions with power law tails. Computations show the relative magnitude of bacterial motility to advection controls the average number of collisions against solid walls. Variable cross section in pore geometry changes hydrodynamic conditions for deposition (e.g., variable shear stress). In regions of reduced cross sectional area, the ratio of bacteria motility to average velocity is smaller and results in less collisions and reduced retardation. Additionally, reduced cross sectional area increases both wall shear stress and vorticity which should be considered in adhesive models. While the shear forces acting on a particle deposited at the wall work on a spatial scale of the microbe's size, adhesive forces may be confined to tens of nanometers. Multimodal adhesion causes the first passage time distributions to have long tails. (C) 2006 Elsevier Ltd. All rights reserved.</t>
  </si>
  <si>
    <t>Purdue Univ, Dept Earth &amp; Atmospher Sci, W Lafayette, IN 47907 USA; Purdue Univ, Dept Math, W Lafayette, IN 47907 USA</t>
  </si>
  <si>
    <t>Cushman, JH (corresponding author), Purdue Univ, Dept Earth &amp; Atmospher Sci, 550 Stadium Mall Dr, W Lafayette, IN 47907 USA.</t>
  </si>
  <si>
    <t>jcushman@purdue.edu</t>
  </si>
  <si>
    <t>10.1016/j.advwatres.2006.05.028</t>
  </si>
  <si>
    <t>WOS:000246902300021</t>
  </si>
  <si>
    <t>Li, H; Farthing, MW; Dawson, CN; Miller, CT</t>
  </si>
  <si>
    <t>Li, H.; Farthing, M. W.; Dawson, C. N.; Miller, C. T.</t>
  </si>
  <si>
    <t>Local discontinuous Galerkin approximations to Richards' equation</t>
  </si>
  <si>
    <t>method of lines; unsaturated flow; adaptive; local discontinuous Galerkin</t>
  </si>
  <si>
    <t>FINITE-ELEMENT-METHOD; CONSERVATIVE NUMERICAL-SOLUTION; MODELING MULTIPHASE FLOW; PARABOLIC PROBLEMS; UNSATURATED FLOW; HYDRAULIC CONDUCTIVITY; ELLIPTIC PROBLEMS; SINGLE-PHASE; POROUS-MEDIA; HIGHER-ORDER</t>
  </si>
  <si>
    <t>We consider the numerical approximation to Richards' equation because of its hydrological significance and intrinsic merit as a non-linear parabolic model that admits sharp fronts in space and time that pose a special challenge to conventional numerical methods. We combine a robust and established variable order, variable step-size backward difference method for time integration with an evolving spatial discretization approach based upon the local discontinuous Galerkin (LDG) method. We formulate the approximation using a method of lines approach to uncouple the time integration from the spatial discretization. The spatial discretization is formulated as a set of four differential algebraic equations, which includes a mass conservation constraint. We demonstrate how this system of equations can be reduced to the solution of a single coupled unknown in space and time and a series of local constraint equations. We examine a variety of approximations at discontinuous element boundaries, permeability approximations, and numerical quadrature schemes. We demonstrate an optimal rate of convergence for smooth problems, and compare accuracy and efficiency for a wide variety of approaches applied to a set of common test problems. We obtain robust and efficient results that improve upon existing methods, and we recommend a future path that should yield significant additional improvements. (C) 2006 Published by Elsevier Ltd.</t>
  </si>
  <si>
    <t>Univ N Carolina, Dept Environm Sci &amp; Engn, Chapel Hill, NC 27599 USA; Univ Texas, Dept Aerosp &amp; Mech Engn, Inst Computat Engn &amp; Sci, Austin, TX 78712 USA</t>
  </si>
  <si>
    <t>Miller, CT (corresponding author), Univ N Carolina, Dept Environm Sci &amp; Engn, 106 Rosenau Hall, Chapel Hill, NC 27599 USA.</t>
  </si>
  <si>
    <t>huinali@email.unc.edu; matthew_farthing@unc.edu; clint@ices.utexas.edu; casey_miller@unc.edu</t>
  </si>
  <si>
    <t>Miller, Cass T./I-6613-2012; Dawson, Clint/AAH-3213-2021</t>
  </si>
  <si>
    <t>Miller, Cass T./0000-0001-6082-9273; Dawson, Clint/0000-0001-7273-0684</t>
  </si>
  <si>
    <t>10.1016/j.advwatres.2006.04.011</t>
  </si>
  <si>
    <t>WOS:000244977700022</t>
  </si>
  <si>
    <t>Constantinescu, GS; Krajewski, WF; Ozdemir, CE; Tokyay, T</t>
  </si>
  <si>
    <t>Constantinescu, George S.; Krajewski, Witold F.; Ozdemir, Celalettin E.; Tokyay, Talia</t>
  </si>
  <si>
    <t>Simulation of airflow around rain gauges: Comparison of LES with RANS models</t>
  </si>
  <si>
    <t>rain gauge measurement; computational fluid dynamics; numerical simulations; coherent structures; large eddy simulation</t>
  </si>
  <si>
    <t>LARGE-EDDY SIMULATION; WIND-INDUCED ERROR; ACCURACY</t>
  </si>
  <si>
    <t>Wind is responsible for systematic errors that affect rain gauge measurements. The authors investigate the use of computational fluid dynamics (CFD) to calculate airflow around rain gauges by applying a high-resolution large eddy simulation (LES) model to determine the flow fields around a measuring system of two rain gauges. The simulated air flow field is characterized by the presence of massive separation which induces the formation and shedding of highly unsteady eddies in the detached shear layers and wakes. Parts of these detached structures occur over the orifice of the rain gauges and may substantially affect the dynamics of the raindrops in this critical region. Non-dissipative LES methods used with fine enough meshes can successfully predict these eddies and their associated fluctuations. The authors compare statistics from LES with steady-state Reynolds averaged Navier-Stokes (RANS) simulations using the k-epsilon and shear stress transport k-omega turbulence models. They find that both RANS and LES models predict similar mean velocity distributions around the rain gauges. However, they determine the distribution of the resolved turbulent kinetic energy (TKE) to be strongly dependent on the RANS model used. Neither RANS model predictions of TKE are close to those of LES. The authors conclude that the failure of RANS to predict TKE is an important limitation, as TKE is needed to scale the local velocity fluctuations in stochastic models used to calculate the motion of raindrops in the flow field. (C) 2006 Elsevier Ltd. All rights reserved.</t>
  </si>
  <si>
    <t>Univ Iowa, IIHR Hydrosci &amp; Engn, Iowa City, IA 52242 USA</t>
  </si>
  <si>
    <t>Constantinescu, GS (corresponding author), Univ Iowa, IIHR Hydrosci &amp; Engn, Iowa City, IA 52242 USA.</t>
  </si>
  <si>
    <t>sconstan@engineering.uiowa.edu</t>
  </si>
  <si>
    <t>Ozdemir, Celalettin/F-3013-2014; constantinescu, george s/A-8896-2008; Ozdemir, Celalettin/E-7180-2011</t>
  </si>
  <si>
    <t>constantinescu, george s/0000-0001-7060-8378; Tokyay, Talia/0000-0002-2361-1854</t>
  </si>
  <si>
    <t>JAN</t>
  </si>
  <si>
    <t>10.1016/j.advwatres.2006.02.011</t>
  </si>
  <si>
    <t>116AQ</t>
  </si>
  <si>
    <t>WOS:000242775300004</t>
  </si>
  <si>
    <t>Anzalone, E; Ferreri, V; Sprovieri, M; D'Argenio, B</t>
  </si>
  <si>
    <t>Anzalone, E.; Ferreri, V.; Sprovieri, M.; D'Argenio, B.</t>
  </si>
  <si>
    <t>Travertines as hydrologic archives: The case of the Pontecagnano deposits (southern Italy)</t>
  </si>
  <si>
    <t>quaternary; travertines; sedimentology; stable isotopes; hydrology; climate</t>
  </si>
  <si>
    <t>STABLE ISOTOPIC COMPOSITIONS; HOLOCENE CALCAREOUS TUFA; ENVIRONMENTAL SIGNIFICANCE; OXYGEN ISOTOPES; GRAND-CANYON; SPRING WATER; CALCITE; CARBON; PRECIPITATION; GEOCHEMISTRY</t>
  </si>
  <si>
    <t>Spring waters (17 degrees C), rich in HCO3--Mg2+ flowing along artificial channels, precipitate carbonate incrustations at Pontecagnano (Salerno, southern Italy). The incrustations have been analysed and monitored for two years and compared them with fossil incrustations (travertines). In the present-day precipitates, the delta(18) 0 and delta C-13 values suggest seasonal variations and inorganic CO2 origin, respectively. In the fossil travertines, three main environments have been identified and described: slope, shallow-lake and rapid-waterfall. Their interplay resulted in a progradational and aggradational travertine growth, recording recurrent interruptions due to lowering of groundwater levels and decrease in spring-water outflow. Isotope analyses, from different lithologies, suggest analogy of fossil accumulations with present-day incrustations also documenting seasonal changes. These data indicate that the present-day carbonate waters and travertines are responsive to regional hydrologic-climatic variations and that their fossil equivalents can be used to outline patterns of depositional processes and related climatic constraints for tens of thousands of years. (c) 2007 Elsevier Ltd. All rights reserved.</t>
  </si>
  <si>
    <t>CNR, IAMC, I-80133 Naples, Italy; Univ Naples Federico II, Dipartimento Sci Terra, I-80138 Naples, Italy</t>
  </si>
  <si>
    <t>Anzalone, E (corresponding author), CNR, IAMC, Calata Porta Massa, I-80133 Naples, Italy.</t>
  </si>
  <si>
    <t>erlisiana.anzalone@iamc.cnr.it</t>
  </si>
  <si>
    <t>Sprovieri, Mario/AAY-1021-2020</t>
  </si>
  <si>
    <t>SPROVIERI, MARIO/0000-0002-7192-5014</t>
  </si>
  <si>
    <t>10.1016/j.advwatres.2006.09.008</t>
  </si>
  <si>
    <t>WOS:000249645700011</t>
  </si>
  <si>
    <t>Pan, TY; Wang, RY; Lai, JS</t>
  </si>
  <si>
    <t>Pan, Tsung-yi; Wang, Ru-yih; Lai, Jihn-sung</t>
  </si>
  <si>
    <t>A deterministic linearized recurrent neural network for recognizing the transition of rainfall-runoff processes</t>
  </si>
  <si>
    <t>recurrent neural network; feed-forward neural network; system identification; canonical form; rainfall-runoff processes; unit hydrograph</t>
  </si>
  <si>
    <t>STREAMFLOW; MODEL; IDENTIFICATION; PREDICTION</t>
  </si>
  <si>
    <t>Characterizing the dynamic relationship between rainfall and runoff is a highly interesting modeling problem in hydrology. This study develops a deterministic linearized recurrent neural network (denoted as DLRNN) that deals with the system's nonlinearity by recalibration at each time interval, and relates the weights of DLRNN to unit hydrographs in order to describe the transition of the rainfall-runoff processes. Case studies of 38 events, from 1966 to 1997, are implemented in the Wu-Tu watershed of Taiwan, where the runoff path-lines are short and steep. A comparison between the DLRNN and a feed-forward neural network demonstrates the advantage of DLRNN as a dynamic system model. It is concluded that DLRNN shows superiority in the performance of rainfall-runoff simulations and the ability to recognize transitions in hydrological processes. (c) 2007 Elsevier Ltd. All rights reserved.</t>
  </si>
  <si>
    <t>Natl Taiwan Univ, Hydrotech Res Inst, Taipei 106, Taiwan; Natl Taiwan Univ, Dept Bioenvironm Syst Engn, Taipei 106, Taiwan</t>
  </si>
  <si>
    <t>Wang, RY (corresponding author), Natl Taiwan Univ, Hydrotech Res Inst, 158 Chow Shan Rd, Taipei 106, Taiwan.</t>
  </si>
  <si>
    <t>typan@ntu.edu.tw; wangry@ntu.edu.tw; jslai525@ntu.edu.tw</t>
  </si>
  <si>
    <t>10.1016/j.advwatres.2007.02.009</t>
  </si>
  <si>
    <t>WOS:000247713700008</t>
  </si>
  <si>
    <t>Schwarz, AO; Rittmann, BE</t>
  </si>
  <si>
    <t>Schwarz, Alex O.; Rittmann, Bruce E.</t>
  </si>
  <si>
    <t>Analytical-modeling analysis of how pore-water gradients of toxic metals confer community resistance</t>
  </si>
  <si>
    <t>community resistance; gradient-based resistance; pore-water gradients; bio-protection; sulfate-reducing bacteria; toxic metals; permeable reactive barriers; sediments; resistance criteria</t>
  </si>
  <si>
    <t>SULFATE-REDUCING BACTERIA; ACID-VOLATILE SULFIDE; MINE TAILINGS; SEDIMENTS; REDUCTION; NORMALIZATIONS; INTERFACE; KINETICS; CADMIUM; SEA</t>
  </si>
  <si>
    <t>We develop a mechanistic explanation of how microbial communities are able to protect themselves from toxicity from inflowing metal concentrations much higher than the metal-toxicity thresholds of individual microorganisms. We propose a general bio-protection mechanism, of widespread applicability to microbial communities, by which some bacteria induce pore-water metal gradients by producing ligands that bind the metal toxicant, reducing the toxicant's concentration to non-inhibitory levels for much of the community. Sulfate-reducing communities are a good example of community-based bio-protection. In particular, we develop analytical solutions to derive metal-resistance criteria for two distinctly different systems displaying gradient-based resistance: permeable reactive barriers (PRBs), which are advection dominated, and sediments, which are diffusion dominated. In advection-dominated systems, the most significant variables influencing the development of static gradients are groundwater velocity and the rate of ligand production. By transporting the toxicant into the PRB and by preventing ligand from moving upgradient, a fast groundwater velocity can overwhelm the chemical gradient bio-protection mechanism. Likewise, the stability of a chemical gradient bio-protection scheme increases in proportion to the rate of ligand generation. In diffusion-dominated systems, resistance depends on the rate of ligand generation and the diffusion length for movement of metal into the sediment. For both cases, we derive quantitative stability criteria that include the phenomena described here. These criteria demonstrate that diffusion-dominated systems offer greater potential for gradient-based metal resistance than do advection-dominated systems. When diffusion controls transport, metal movement into the reactive zone can be slowed down, and a greater fraction of the ligand is available for reaction with the metal, since it is not swept away by advection. (C) 2006 Published by Elsevier Ltd.</t>
  </si>
  <si>
    <t>Northwestern Univ, Dept Civil &amp; Environm Engn, Evanston, IL 60208 USA; Univ Concepcion, Dept Civil Engn, Concepcion, Chile; Arizona State Univ, Biodesing Inst, Ctr Environm Biotechnol, Tempe, AZ 85287 USA</t>
  </si>
  <si>
    <t>Schwarz, AO (corresponding author), Northwestern Univ, Dept Civil &amp; Environm Engn, 2145 Sheridan Rd, Evanston, IL 60208 USA.</t>
  </si>
  <si>
    <t>alexschwarz@udec.cl; Rittmann@asu.edu</t>
  </si>
  <si>
    <t>Schwarz, Alex/AAK-6505-2020</t>
  </si>
  <si>
    <t>Schwarz, Alex/0000-0002-6474-2973</t>
  </si>
  <si>
    <t>10.1016/j.advwatres.2006.05.015</t>
  </si>
  <si>
    <t>WOS:000246902300012</t>
  </si>
  <si>
    <t>Ganji, A; Khahli, D; Karamouz, M</t>
  </si>
  <si>
    <t>Ganji, Arman; Khahli, Davar; Karamouz, Mohammad</t>
  </si>
  <si>
    <t>Development of stochastic dynamic Nash game model for reservoir operation. I. The symmetric stochastic model with perfect information</t>
  </si>
  <si>
    <t>game theory; stochastic dynamic game; reservoir operation; conflict analysis</t>
  </si>
  <si>
    <t>OPTIMIZATION; MANAGEMENT; CONFLICT</t>
  </si>
  <si>
    <t>Increasing water demands, higher standards of living, depletion of resources of acceptable quality and excessive water pollution due to agricultural and industrial expansions have caused intense social and political predicaments, and conflicting issues among water consumers. The available techniques commonly used in reservoir optimization/operation do not consider interaction, behavior and preferences of water users, reservoir operator and their associated modeling procedures, within the stochastic modeling framework. In this paper, game theory is used to present the associated conflicts among different consumers due to limited water. Considering the game theory fundamentals, the Stochastic Dynamic Nash Game with perfect information (PSDNG) model is developed, which assumes that the decision maker has sufficient (perfect) information regarding the associated randomness of reservoir operation parameters. The simulated annealing approach (SA) is applied as a part of the proposed stochastic framework, which makes the PSDNG solution conceivable. As a case study, the proposed model is applied to the Zayandeh-Rud river basin in Iran with conflicting demands. The results are compared with alternative reservoir operation models, i.e., Bayesian stochastic dynamic programming (BSDP), sequential genetic algorithm (SGA) and classical dynamic programming regression (DPR). Results show that the proposed model has the ability to generate reservoir operating policies, considering interactions of water users, reservoir operator and their preferences. 2006 Elsevier Ltd. All rights reserved.</t>
  </si>
  <si>
    <t>Shiraz Univ, Coll Agr, Dept Water Engn, Shiraz 7144133111, Fars, Iran; Univ Tehran, Fanni Coll Engn, Dept Civil Engn, Tehran, Iran; Ctr Excellence Infrastruct Engn &amp; Management, Tehran, Iran</t>
  </si>
  <si>
    <t>Khahli, D (corresponding author), Shiraz Univ, Coll Agr, Dept Water Engn, Shiraz 7144133111, Fars, Iran.</t>
  </si>
  <si>
    <t>ganji@shirazu.ac.ir; dkhalili@shirazu.ac.ir; karamouz@ut.ac.ir</t>
  </si>
  <si>
    <t>Karamouz, Mohammad/W-8384-2018; Karamouz, Mohammad/Z-2080-2019; Khalili, Davar/Y-6051-2019</t>
  </si>
  <si>
    <t>Khalili, Davar/0000-0002-8753-9361; Ganji, Arman/0000-0001-9462-5324</t>
  </si>
  <si>
    <t>10.1016/j.advwatres.2006.04.004</t>
  </si>
  <si>
    <t>Science Citation Index Expanded (SCI-EXPANDED); Social Science Citation Index (SSCI)</t>
  </si>
  <si>
    <t>WOS:000244977700020</t>
  </si>
  <si>
    <t>Harrison, KW</t>
  </si>
  <si>
    <t>Harrison, Kenneth W.</t>
  </si>
  <si>
    <t>Two-stage decision-making under uncertainty and stochasticity: Bayesian Programming</t>
  </si>
  <si>
    <t>adaptive management; decision-making under uncertainty; decision analysis; stochastic modeling; Bayesian analysis; Monte Carlo; optimization; value of information (VoI)</t>
  </si>
  <si>
    <t>AQUIFER REMEDIATION DESIGN; CLIMATE-CHANGE UNCERTAINTY; QUALITY MANAGEMENT; MONTE-CARLO; OPTIMIZATION; IRREVERSIBILITY; MODELS; INFORMATION; INFERENCE; FORECASTS</t>
  </si>
  <si>
    <t>This paper develops a new method for decision-making under uncertainty. The method, Bayesian Programming (BP), addresses a class of two-stage decision problems with features that are common in environmental and water resources. BP is applicable to two-stage combinatorial problems characterized by uncertainty in unobservable parameters, only some of which is resolved upon observation of the outcome of the first-stage decision. The framework also naturally accommodates stochastic behavior, which has the effect of impeding uncertainty resolution. With the incorporation of systematic methods for decision search and Monte Carlo methods for Bayesian analysis, BP addresses limitations of other decision-analytic approaches for this class of problems, including conventional decision tree analysis and stochastic programming. The methodology is demonstrated with an illustrative problem of water quality pollution control. Its effectiveness for this problem is compared to alternative approaches, including a single-stage model in which expected costs are minimized and a deterministic model in which uncertain parameters are replaced by their mean values. A new term, the expected value of including uncertainty resolution, or EVIUR, is introduced and evaluated for the illustrative problem. It is a measure of the worth of incorporating the experimental value of decisions into an optimal decision-making framework. For the illustrative problem, the two-stage adaptive management framework extracted up to approximately 50% of the gains of perfect information. The strength and limitations of the method are discussed and conclusions are presented. (C) 2006 Elsevier Ltd. All rights reserved.</t>
  </si>
  <si>
    <t>Univ S Carolina, Dept Civil &amp; Environm Engn, Columbia, SC 29208 USA</t>
  </si>
  <si>
    <t>Harrison, KW (corresponding author), Univ S Carolina, Dept Civil &amp; Environm Engn, 300 Main St, Columbia, SC 29208 USA.</t>
  </si>
  <si>
    <t>harriskw@engr.sc.edu</t>
  </si>
  <si>
    <t>10.1016/j.advwatres.2006.03.006</t>
  </si>
  <si>
    <t>WOS:000244977700027</t>
  </si>
  <si>
    <t>Hantush, MM</t>
  </si>
  <si>
    <t>Hantush, Mohamed M.</t>
  </si>
  <si>
    <t>Modeling nitrogen-carbon cycling and oxygen consumption in bottom sediments</t>
  </si>
  <si>
    <t>sediment; transport and fate; mathematical model; methane; nitrogen; ammonia; nitrate; sediment oxygen demand; Laplace transform; Greens' function</t>
  </si>
  <si>
    <t>METHANE; DEMAND</t>
  </si>
  <si>
    <t>A model framework is presented for simulating nitrogen and carbon cycling at the sediment-water interface, and predicting oxygen consumption by oxidation reactions inside the sediments. Based on conservation of mass and invoking simplifying assumptions, a coupled system of diffusive-reactive partial differential equations is formulated for two-layer conceptual model of aerobic-anaerobic sediments. Oxidation reactions are modeled as first-order rate processes and nitrate is assumed to be consumed entirely in the anoxic portion of the sediments. The sediments are delineated into a thin oxygenated surface layer whose thickness is equal to the oxygen penetration depth, and a lower, but much thicker anoxic layer. The sediments are separated from the overlying water column by a relatively thin boundary layer through which mass transfer is diffusion controlled. Transient solutions are derived using the method of Laplace transform and Green's function, which relate pore-water concentrations of the constituents to their concentrations in the bulk water and to the flux of decomposable settling organic matter. Steady-state pore-water concentrations are also obtained including expressions for the extent of methane saturation zone and methane gas flux. A relationship relating the sediment oxygen demand (SOD) to bulk water oxygen is derived using the two-film concept, which in combination with the depth-integrated solutions forms the basis for predicting the extent of oxygen penetration in the sediment. Iterative procedure and simplification thereof are proposed to estimate the extent of methane saturation zone and thickness of the aerobic layer as functions of time. Sensitivity of steady-state solutions to key parameters illustrates sediment processes interactions and synergistic effects. Simulations indicate that for a relatively thin diffusive boundary layer, d, oxygen uptake is limited by biochemical processes inside the sediments, whereas for a thick boundary layer oxygen transfer through the diffusive boundary layer is limiting. The results show an almost linear relationship between steady-state sediment oxygen demand and bulk water oxygen. For small d methane and nitrogen fluxes are sediment controlled, whereas for large d they are controlled by diffusional transfer through the boundary layer. It is shown that the two-layer model solution converges to the one-layer model (anaerobic layer) solution as the thickness of the oxygenated layer approaches zero, and that the transient solutions approach asymptotically their corresponding steady-state solutions. (C) 2006 Elsevier Ltd. All rights reserved.</t>
  </si>
  <si>
    <t>US EPA, Off Res &amp; Dev, Natl Risk Managment Res Lab, Land Remediat &amp; Pollut Control Div, Cincinnati, OH 45268 USA</t>
  </si>
  <si>
    <t>Hantush, MM (corresponding author), US EPA, Off Res &amp; Dev, Natl Risk Managment Res Lab, Land Remediat &amp; Pollut Control Div, 26 W Martin Luther King Dr, Cincinnati, OH 45268 USA.</t>
  </si>
  <si>
    <t>Hantush.mohamed@epa.gov</t>
  </si>
  <si>
    <t>Hantush, Mohamed M/ABF-6000-2021</t>
  </si>
  <si>
    <t>Hantush, Mohamed M/0000-0002-2449-4178</t>
  </si>
  <si>
    <t>10.1016/j.advwatres.2006.02.007</t>
  </si>
  <si>
    <t>WOS:000242775300005</t>
  </si>
  <si>
    <t>Ye, M; Pan, F; Wu, YS; Hu, BX; Shirley, C; Yu, ZB</t>
  </si>
  <si>
    <t>Ye, Ming; Pan, Feng; Wu, Yu-Shu; Hu, Bill X.; Shirley, Craig; Yu, Zhongbo</t>
  </si>
  <si>
    <t>Assessment of radionuclide transport uncertainty in the unsaturated zone of Yucca Mountain</t>
  </si>
  <si>
    <t>Monte Carlo simulation; uncertainty analysis; tracer and radionuclide transport; parameter distribution function; unsaturated zone; Yucca Mountain; matrix permeability; porosity; sorption coefficient</t>
  </si>
  <si>
    <t>NONSTATIONARY STOCHASTIC-ANALYSIS; FRACTURED ROCK; HETEROGENEOUS MEDIA; INPUT VARIABLES; SCALE MODEL; FLOW; NEVADA; SOIL</t>
  </si>
  <si>
    <t>The present study assesses the uncertainty of flow and radionuclide transport in the unsaturated zone at Yucca Mountain using a Monte Carlo method. Matrix permeability, porosity, and sorption coefficient are considered random. Different from previous studies that assume distributions of the parameters, the distributions are determined in this study by applying comprehensive transformations and rigorous statistics to on-site measurements of the parameters. The distribution of permeability is further adjusted based on model calibration results. Correlation between matrix permeability and porosity is incorporated using the Latin Hypercube Sampling method. After conducting 200 Monte Carlo simulations of three-dimensional unsaturated flow and radionuclide transport for conservative and reactive tracers, the mean, variances, and 5th, 50th, and 95th percentiles for quantities of interest (e.g., matrix liquid saturation and water potential) are evaluated. The mean and 50th percentile are used as the mean predictions, and their associated predictive uncertainties are measured by the variances and the 5th and 95th percentiles (also known as uncertainty bounds). The mean predictions of matrix liquid saturation and water potential are in reasonable agreement with corresponding measurements. The uncertainty bounds include a large portion of the measurements, suggesting that the data variability can be partially explained by parameter uncertainty. The study illustrates propagation of predictive uncertainty of percolation flux, increasing downward from repository horizon to water table. Statistics from the breakthrough curves indicate that transport of the reactive tracer is delayed significantly by the sorption process, and prediction on the reactive tracer is of greater uncertainty than on the conservative tracer because randomness in the sorption coefficient increases the prediction uncertainty. Uncertainty in radionuclide transport is related to uncertainty in the percolation flux, suggesting that reducing the former entails reduction in the latter. (C) 2006 Elsevier Ltd. All rights reserved.</t>
  </si>
  <si>
    <t>Univ Calif Berkeley, Lawrence Berkeley Lab, Div Earth Sci, Berkeley, CA 94720 USA; Nevada Syst Higher Educ, Desert Res Inst, Div Hydrol Sci, Las Vegas, NV 89119 USA; Florida State Univ, Dept Geol Sci, Tallahassee, FL 32306 USA; Univ Nevada, Dept Geosci, Las Vegas, NV 89119 USA</t>
  </si>
  <si>
    <t>Wu, YS (corresponding author), Univ Calif Berkeley, Lawrence Berkeley Lab, Div Earth Sci, Berkeley, CA 94720 USA.</t>
  </si>
  <si>
    <t>YSWu@lbl.gov</t>
  </si>
  <si>
    <t>Wu, Yu-Shu/A-5800-2011; Ye, Ming/A-5964-2008</t>
  </si>
  <si>
    <t>Ye, Ming/0000-0002-7080-0578</t>
  </si>
  <si>
    <t>10.1016/j.advwatres.2006.03.005</t>
  </si>
  <si>
    <t>WOS:000242775300009</t>
  </si>
  <si>
    <t>Yin, SD; Dusseault, MB; Rothenburg, L</t>
  </si>
  <si>
    <t>Yin, Shunde; Dusseault, Maurice B.; Rothenburg, Leo</t>
  </si>
  <si>
    <t>Analytical and numerical analysis of pressure drawdown in a poroelastic reservoir with complete overburden effect considered</t>
  </si>
  <si>
    <t>poroelasticity; porous media; pressure drawdown; Theis' solution; Noordbergum effects; finite element method; displacement discontinuity method</t>
  </si>
  <si>
    <t>Starting from an analytical reservoir model that incorporates full interaction with an elastic overburden, a new hybrid mathematical approach is developed by combining two numerical discretization methods. A tabular reservoir (petroleum reservoir or an aquifer) in an infinite or semi-infinite domain is viewed as a macroscopic displacement discontinuity, allowing use of the efficient displacement discontinuity mathematical method to calculate stresses and displacements that arise because of pressure changes. A 3-D finite element method using a poroelastic formulation is used to discretize the reservoir itself. By coupling the displacement discontinuity and finite element methods, a 3-D large-scale poroelastic reservoir can be simulated within an infinite or semi-infinite domain. The numerical model has been verified through comparison to known solutions, and some time-dependent pressure drawdown problems are analyzed. Results indicate that including the complete overburden (reservoir surroundings) response has a significant effect on pressure drawdown in a poroelastic reservoir during pumping, and should be incorporated in appropriate applications such as well test equations and subsidence analyses. (C) 2006 Elsevier Ltd. All rights reserved.</t>
  </si>
  <si>
    <t>Univ Waterloo, Dept Civil Engn, Waterloo, ON N2L 3G1, Canada; Univ Waterloo, Dept Earth Sci, Waterloo, ON N2L 3G1, Canada</t>
  </si>
  <si>
    <t>Yin, SD (corresponding author), Univ Waterloo, Dept Civil Engn, Waterloo, ON N2L 3G1, Canada.</t>
  </si>
  <si>
    <t>s2yin@engmail.uwaterloo.ca</t>
  </si>
  <si>
    <t>Rothenburg, Leo/C-7257-2009</t>
  </si>
  <si>
    <t>10.1016/j.advwatres.2006.10.008</t>
  </si>
  <si>
    <t>WOS:000246092800009</t>
  </si>
  <si>
    <t>McClure, JE; Adalsteinsson, D; Pan, C; Gray, WG; Miller, CT</t>
  </si>
  <si>
    <t>McClure, J. E.; Adalsteinsson, D.; Pan, C.; Gray, W. G.; Miller, C. T.</t>
  </si>
  <si>
    <t>Approximation of interfacial properties in multiphase porous medium systems</t>
  </si>
  <si>
    <t>porous medium models; interfacial areas; curvatures; common curve lengths</t>
  </si>
  <si>
    <t>CAPILLARY-PRESSURE; AREA; FLOW; SATURATION</t>
  </si>
  <si>
    <t>We investigate the estimation of interfacial areas, curvatures, and common curve lengths in multiphase porous medium systems. Algorithms are developed to obtain estimates of these quantities based upon a variety of potential data sources and estimation approaches. The accuracy of the derived approximations are evaluated as a function of the data type and resolution of the data. The methods advanced improve upon standard approaches now in use and show excellent accuracy at resolutions on the order of five lattice points per minimum radius of curvature of the object being resolved. Finally, we suggest a promising class of extensions that could lead to further improvements in the accuracy of such methods. (C) 2006 Elsevier Ltd. All rights reserved.</t>
  </si>
  <si>
    <t>Univ N Carolina, Dept Environm Sci &amp; Engn, Chapel Hill, NC 27599 USA; Univ N Carolina, Dept Math, Chapel Hill, NC 27599 USA</t>
  </si>
  <si>
    <t>jemcclur@email.unc.edu; david@amath.unc.edu; dpan@email.unc.edu; graywg@unc.edu; casey_miller@unc.edu</t>
  </si>
  <si>
    <t>Miller, Cass T./I-6613-2012</t>
  </si>
  <si>
    <t>Miller, Cass T./0000-0001-6082-9273; McClure, James/0000-0002-5967-5120</t>
  </si>
  <si>
    <t>10.1016/j.advwatres.2006.06.010</t>
  </si>
  <si>
    <t>WOS:000244977700004</t>
  </si>
  <si>
    <t>Bardsley, WE</t>
  </si>
  <si>
    <t>Bardsley, W. E.</t>
  </si>
  <si>
    <t>Note on y-truncation: A simple approach to generating bounded distributions for environmental applications</t>
  </si>
  <si>
    <t>bounded distribution; truncated distribution; exponential distribution; raindrop distribution</t>
  </si>
  <si>
    <t>HYDROGRAPH</t>
  </si>
  <si>
    <t>It may sometimes be desirable to introduce bounds into probability distributions to formalise the presence of upper or lower physical limits to data to which the distribution has been applied. For example, an upper bound in raindrop sizes might be represented by introducing an upper bound to an exponential drop-size distribution. However, the standard method of truncating unbounded probability distributions yields distributions with non-zero probability density at the resulting bounds. In reality it is likely that physical bounding processes in nature increase in intensity as the bound is approached, causing a progressive decline in observation relative frequency to zero at the bound. Truncation below a y-axis point is proposed as a simple alternative means of creating more natural truncated probability distributions for application to data of this type. The resulting y-truncated distributions have similarities with the traditional truncated distributions but probability densities have the desirable feature of always declining to zero at the bounds. In addition, the y-truncation approach can also serve in its own right as a means of creating a rich new class of bounded probability distributions when transformations of y-truncated distributions are included. (C) 2006 Elsevier Ltd. All rights reserved.</t>
  </si>
  <si>
    <t>Univ Waikato, Dept Earth Sci, Hamilton, New Zealand</t>
  </si>
  <si>
    <t>Bardsley, WE (corresponding author), Univ Waikato, Dept Earth Sci, Private Bag 3105, Hamilton, New Zealand.</t>
  </si>
  <si>
    <t>e.bardsley@waikato.ac.nz</t>
  </si>
  <si>
    <t>10.1016/j.advwatres.2006.03.003</t>
  </si>
  <si>
    <t>Green Accepted</t>
  </si>
  <si>
    <t>WOS:000242775300008</t>
  </si>
  <si>
    <t>Scheibe, TD; Dong, HL; Xie, YL</t>
  </si>
  <si>
    <t>Scheibe, Timothy D.; Dong, Hailiang; Xie, YuLong</t>
  </si>
  <si>
    <t>Correlation between bacterial attachment rate coefficients and hydraulic conductivity and its effect on field-scale bacterial transport</t>
  </si>
  <si>
    <t>microbial transport; modeling; heterogeneity; filtration theory; collision efficiency</t>
  </si>
  <si>
    <t>ADHESION-DEFICIENT BACTERIA; CHANNEL FOCUS AREA; POROUS-MEDIA; VIRUS TRANSPORT; COLLISION EFFICIENCY; SOUTH OYSTER; SURFACE THERMODYNAMICS; MICROBIAL TRANSPORT; IONIC-STRENGTH; SANDY AQUIFER</t>
  </si>
  <si>
    <t>It has been widely observed in field experiments that the apparent rate of bacterial attachment, particularly as parameterized by the collision efficiency in filtration-based models, decreases with transport distance (i.e., exhibits scale-dependency). This effect has previously been attributed to microbial heterogeneity; that is, variability in cell-surface properties within a single monoclonal population. We demonstrate that this effect could also be interpreted as a field-scale manifestation of local-scale correlation between physical heterogeneity (hydraulic conductivity variability) and reaction heterogeneity (attachment rate coefficient variability). A field-scale model of bacterial transport developed for the South Oyster field research site located near Oyster, Virginia, and observations from field experiments performed at that site, are used as the basis for this study. Three-dimensional Monte Carlo simulations of bacterial transport were performed under four alternative scenarios: (1) homogeneous hydraulic conductivity (K) and attachment rate coefficient (K-f); (2) heterogeneous K, homogeneous K-f; (3) heterogeneous K and K-f with local correlation based on empirical and theoretical relationships; and (4) heterogeneous K and K-f without local correlation. The results of the 3D simulations were analyzed using ID model approximations following conventional methods of field data analysis. An apparent decrease with transport distance of effective collision efficiency was observed only in the case where the local properties were both heterogeneous and correlated. This effect was observed despite the fact that the local collision efficiency was specified as a constant in the 3D model, and can therefore be interpreted as a scale effect associated with the local correlated heterogeneity as manifested at the field scale. (C) 2006 Elsevier Ltd. All rights reserved.</t>
  </si>
  <si>
    <t>Pacific NW Natl Lab, Richland, WA 99352 USA; Miami Univ, Dept Geol, Oxford, OH 45056 USA</t>
  </si>
  <si>
    <t>Scheibe, TD (corresponding author), Pacific NW Natl Lab, POB 999,MS K9-36, Richland, WA 99352 USA.</t>
  </si>
  <si>
    <t>tim.scheibe@pnl.gov</t>
  </si>
  <si>
    <t>Xie, Yulong/O-9322-2016; Scheibe, Timothy D./A-8788-2008</t>
  </si>
  <si>
    <t>Xie, Yulong/0000-0001-5579-482X; Scheibe, Timothy D./0000-0002-8864-5772; Dong, Hailiang/0000-0002-7468-1350</t>
  </si>
  <si>
    <t>10.1016/j.advwatres.2006.05.021</t>
  </si>
  <si>
    <t>WOS:000246902300013</t>
  </si>
  <si>
    <t>Gallart, F; Latron, J; Llorens, P; Beven, K</t>
  </si>
  <si>
    <t>Gallart, Francesc; Latron, Jerome; Llorens, Pilar; Beven, Keith</t>
  </si>
  <si>
    <t>Using internal catchment information to reduce the uncertainty of discharge and baseflow predictions</t>
  </si>
  <si>
    <t>TOPMODEL; GLUE; hydrograph separation; uncertainty analysis; overland flow; subsurface flow; water table; saturated areas</t>
  </si>
  <si>
    <t>TOPMODEL; CALIBRATION; FLOW</t>
  </si>
  <si>
    <t>The semi-distributed hydrological model TOPMODEL was tested with data from the Can Vila research basin (Vallcebre) in order to verify its adequacy for simulating runoff and the relative contributions from saturated overland flow and groundwater flow. After a test of the overall performance of the model, only data from a wet period were selected for this work. The test was performed using the GLUE method. The model was conditioned on continuous discharge and water table records. Furthermore, point measurements of recession flow simultaneous with water table depth and the extent of saturated areas were used to condition the distributions of the more relevant parameters, using new or updated evaluation measures. A wide range of parameter sets provided acceptable results for flow simulation when the model was conditioned on flow data alone, and the uncertainty of prediction of the contribution from groundwater was extremely large. However, conditioning on water table records and the distribution of parameters obtained from point observations strongly reduced the uncertainty of predictions for both stream flow and groundwater contribution. (c) 2006 Elsevier Ltd. All rights reserved.</t>
  </si>
  <si>
    <t>CSIC, Inst Earth Sci Jaume Almera, ES-08028 Barcelona, Spain; CSIC, Inst Pyrenean Ecol, ES-50059 Zaragoza, Spain; Univ Lancaster, Lancaster Environm Ctr, Lancaster LA1 4YQ, England</t>
  </si>
  <si>
    <t>Gallart, F (corresponding author), CSIC, Inst Earth Sci Jaume Almera, Lluis Sole Sabaris S-N, ES-08028 Barcelona, Spain.</t>
  </si>
  <si>
    <t>fgallart@ija.csic.es; jlatron@ipe.csic.es; pllorens@ija.csic.es; k.beven@lancaster.ac.uk</t>
  </si>
  <si>
    <t>Beven, Keith J/F-8707-2011; Latron, Jérôme/L-2281-2014; gallart, francesc/O-7029-2019; gallart, francesc/L-9177-2013; Llorens, Pilar/D-1046-2015</t>
  </si>
  <si>
    <t>Latron, Jérôme/0000-0003-3253-6734; gallart, francesc/0000-0002-7050-2204; gallart, francesc/0000-0002-7050-2204; Llorens, Pilar/0000-0003-4591-5303</t>
  </si>
  <si>
    <t>Natural Environment Research Council [NER/L/S/2001/00658] Funding Source: researchfish</t>
  </si>
  <si>
    <t>Natural Environment Research Council(UK Research &amp; Innovation (UKRI)Natural Environment Research Council (NERC))</t>
  </si>
  <si>
    <t>10.1016/j.advwatres.2006.06.005</t>
  </si>
  <si>
    <t>WOS:000245259400007</t>
  </si>
  <si>
    <t>McKenzie, JM; Voss, CI; Siegel, DI</t>
  </si>
  <si>
    <t>McKenzie, Jeffrey M.; Voss, Clifford I.; Siegel, Donald I.</t>
  </si>
  <si>
    <t>Groundwater flow with energy transport and water-ice phase change: Numerical simulations, benchmarks, and application to freezing in peat bogs</t>
  </si>
  <si>
    <t>groundwater; peat; energy transport; freezing; cold regions; benchmark; modelling</t>
  </si>
  <si>
    <t>FROZEN SOIL; HEAT-FLOW; EQUATION</t>
  </si>
  <si>
    <t>In northern peatlands, subsurface ice formation is an important process that can control heat transport, groundwater flow, and biological activity. Temperature was measured over one and a half years in a vertical profile in the Red Lake Bog, Minnesota. To successfully simulate the transport of heat within the peat profile, the U.S. Geological Survey's SUTRA computer code was modified. The modified code simulates fully saturated, coupled porewater-energy transport, with freezing and melting porewater, and includes proportional heat capacity and thermal conductivity of water and ice, decreasing matrix permeability due to ice formation, and latent heat. The model is verified by correctly simulating the Lunardini analytical solution for ice formation in a porous medium with a mixed ice-water zone. The modified SUTRA model correctly simulates the temperature and ice distributions in the peat bog. Two possible benchmark problems for groundwater and energy transport with ice formation and melting are proposed that may be used by other researchers for code comparison. (c) 2006 Elsevier Ltd. All rights reserved.</t>
  </si>
  <si>
    <t>McGill Univ, Dept Earth &amp; Planetary Sci, Montreal, PQ H3A 2A7, Canada; US Geol Survey, Reston, VA 20192 USA; Syracuse Univ, Dept Earth Sci, Heroy Geol Lab 204, Syracuse, NY 13224 USA</t>
  </si>
  <si>
    <t>McKenzie, JM (corresponding author), McGill Univ, Dept Earth &amp; Planetary Sci, 3450 Univ Ave, Montreal, PQ H3A 2A7, Canada.</t>
  </si>
  <si>
    <t>mckenzie@eps.mcgill.ca</t>
  </si>
  <si>
    <t>10.1016/j.advwatres.2006.08.008</t>
  </si>
  <si>
    <t>WOS:000245259400018</t>
  </si>
  <si>
    <t>Kuhn, G; Khan, S; Ganguly, AR; Branstetter, ML</t>
  </si>
  <si>
    <t>Kuhn, Gabriel; Khan, Shiraj; Ganguly, Auroop R.; Branstetter, Marcia L.</t>
  </si>
  <si>
    <t>Geospatial-temporal dependence among weekly precipitation extremes with applications to observations and climate model simulations in South America</t>
  </si>
  <si>
    <t>geospatial; temporal; extremal dependence; precipitation; observations; climate simulations; South America</t>
  </si>
  <si>
    <t>STABILIZED PROBABILITY PLOT; INTERANNUAL VARIABILITY; HEAVY-PRECIPITATION; RAINFALL; EVENTS; MULTIVARIATE; STATISTICS; VALUES; DISTRIBUTIONS; EXCEEDANCES</t>
  </si>
  <si>
    <t>A quantification of the spatio-temporal dependence among precipitation extremes is important for investigating the properties of intense storms as well as flood or flash-flood related hazards. Extreme value theory has been widely applied to the hydrologic sciences and hydraulic engineering. However, rigorous approaches to quantify dependence structures among extreme values in space and time have not been reported in the literature. Previous researchers have quantified the dependence among extreme values through the concept of (pairwise bivariate) tail dependence coefficients. For estimation of the tail dependence coefficients, we apply a recently developed method [Kuhn G. On dependence and extremes. PhD thesis (Advisor: C. Kluppelberg), Munich University of Technology, 2006] which utilized the multivariate tail dependence function of a subclass of elliptical copulas. This study extends the previous approach in the context of space and time by considering pairs of spatial grids in South America and quantifying the dependence among precipitation extremes based on the time series at each spatial grid. In addition, Kendall's c is used to estimate the pairwise copula correlation (for an elliptical copula) of precipitation between all grids in South America. The geospatial-temporal dependence measures are applied to precipitation observations from 1940 to 2005 as well as simulations from the Community Climate System Model version 3 (CCSM3) for 1940-2099. New insights are obtained regarding the spatio-temporal dependence structures for precipitation over South America both with regard to correlation as well as tail dependence.</t>
  </si>
  <si>
    <t>Oak Ridge Natl Lab, Computat Sci &amp; Engn Div, Oak Ridge, TN 37831 USA; Univ S Florida, Dept Civil &amp; Environm Engn, Tampa, FL 33620 USA; Oak Ridge Natl Lab, Div Math &amp; Comp Sci, Oak Ridge, TN 37831 USA</t>
  </si>
  <si>
    <t>Ganguly, AR (corresponding author), Oak Ridge Natl Lab, Computat Sci &amp; Engn Div, Oak Ridge, TN 37831 USA.</t>
  </si>
  <si>
    <t>gabriel@ma.tum.de; skhan4@eng.usf.edu; gangulyar@ornl.gov; branstetterm@ornl.gov</t>
  </si>
  <si>
    <t>10.1016/j.advwatres.2007.05.006</t>
  </si>
  <si>
    <t>WOS:000250935500001</t>
  </si>
  <si>
    <t>Bera, P; Khalili, A</t>
  </si>
  <si>
    <t>Bera, P.; Khalili, A.</t>
  </si>
  <si>
    <t>Stability of buoyancy opposed mixed convection in a vertical channel and its dependence on permeability</t>
  </si>
  <si>
    <t>mixed convection; anisotropic porous medium; permeability; buoyancy opposed; linear stability; Rayleigh-Taylor instability</t>
  </si>
  <si>
    <t>RAYLEIGH-TAYLOR INSTABILITY; POROUS-MEDIUM; COMPUTER-SIMULATION; EFFECTIVE VISCOSITY; LINEAR-STABILITY; FLOW-THROUGH; INTERFACE; ANNULUS; MODEL</t>
  </si>
  <si>
    <t>Non-Darcy mixed convective flow of water due to external pressure gradient and buoyancy opposed forces are considered in a vertical channel filled with porous medium, which can be either isotropic or anisotropic. The linear theory of stability analysis has been used to numerically investigate the dependence of the transition behavior of the fully developed basic flow on the permeability of the medium. Numerical experiments indicate that mainly two main instability modes appear: Rayleigh-Taylor (R-T) and buoyant instability. For Darcy numbers (Da) &lt;= 10(-9) R-T instability dominates within the entire Reynolds number (Re) range considered here. It was also found that for the same Re, the fully developed base flow is highly unstable (stable) for porous media with high (low) permeability. Further, it was seen that the disturbance isotherm cells migrate from the channel walls toward the centerline when permeability is reduced. Reducing the permeability by one order of magnitude (corresponding to a decrease of Darcy number from 10(-6) to 10(-7)) increases base flow stability approximately 20-fold. For hi her Reynolds numbers, buoyant, mixed and shear instability of the basic flow were found when Da was increased from 10(-7) and 10(-3). However, for cases in which permeability and porosity behaved as suggested by Carman-Kozeny relation (CKR), buoyant stability was the only mode of instability. Critical values of the Rayleigh (Ra) and Darcy (Da) numbers in the R-T mode of instability were related to each other by the hyperbolic function RaDa = -2.465. (C) 2007 Elsevier Ltd. All rights reserved.</t>
  </si>
  <si>
    <t>Max Planck Inst Marine Microbiol, D-28359 Bremen, Germany; Indian Inst Technol, Roorkee 247667, Uttar Pradesh, India; Jacobs Univ, D-28759 Bremen, Germany</t>
  </si>
  <si>
    <t>Khalili, A (corresponding author), Max Planck Inst Marine Microbiol, D-28359 Bremen, Germany.</t>
  </si>
  <si>
    <t>akhalili@mpi-bremen.de</t>
  </si>
  <si>
    <t>Bera, Premananda/0000-0002-9030-984X</t>
  </si>
  <si>
    <t>NOV</t>
  </si>
  <si>
    <t>10.1016/j.advwatres.2007.05.003</t>
  </si>
  <si>
    <t>220TY</t>
  </si>
  <si>
    <t>WOS:000250181400008</t>
  </si>
  <si>
    <t>Chu, M; Kitanidis, PK; McCarty, PL</t>
  </si>
  <si>
    <t>Chu, M.; Kitanidis, P. K.; McCarty, P. L.</t>
  </si>
  <si>
    <t>Dependence of lumped mass transfer coefficient on scale and reactions kinetics for biologically enhanced NAPL dissolution</t>
  </si>
  <si>
    <t>NAPL dissolution; enhanced dissolution; mass transfer coefficient; biological reactions; biodegradation</t>
  </si>
  <si>
    <t>NONAQUEOUS PHASE LIQUID; SATURATED SUBSURFACE SYSTEMS; POOL DISSOLUTION; POROUS-MEDIA; REDUCTIVE DECHLORINATION; QUANTITATIVE-EVALUATION; CONTAMINANT TRANSPORT; FLOW; PCE; SOLUBILIZATION</t>
  </si>
  <si>
    <t>Residual dense non-aqueous liquids (NAPLs) in aquifers constitute a great challenge for groundwater cleanup. Active engineered treatment of regions that contain residual NAPLs is often required to shorten the long-term impact of NAPLs on groundwater quality. Enhanced residual NAPL cleanup can be achieved by promoting biodegradation of NAPL components in the aqueous phase, thereby increasing contaminant fluxes from the NAPL phase. Reaction-enhanced NAPL dissolution is often mathematically simulated under the assumption that lumped mass transfer coefficients, used to describe the dissolution behavior of the NAPL phase, are independent of the reactions. However, this assumption is not warranted because reactions occurring near the water-NAPL interface can reduce characteristic mass transfer lengths, which tend to enhance mass transfer over the no-reaction case. In this study, we mathematically investigated the connections between lumped mass transfer coefficients and reaction kinetics over an idealized residual NAPL domain. Since mass transfer is frequently a scale-dependent process, we also examined the influence of system extent on mass transfer coefficients. For our idealized domain with an assumed first-order decay reaction, the results show that lumped mass transfer coefficients depend on reaction kinetics and system scale. The mass transfer coefficient derived from the non-reactive case cannot properly represent the mass transfer process under the reactive conditions. When the advection time scale is long in comparison to the transverse dispersion time scale in the system, a fast reaction can increase significantly the lumped mass transfer coefficient. The mass transfer coefficient used for simulation was also found to be affected by the nature of the numerical scheme used. (C) 2006 Elsevier Ltd. All rights reserved.</t>
  </si>
  <si>
    <t>Stanford Univ, Dept Civil &amp; Environm Engn, Stanford, CA 94305 USA</t>
  </si>
  <si>
    <t>Chu, M (corresponding author), Environ Int Corp, 6001 Shellmound St,Suite 700, Oakland, CA 94608 USA.</t>
  </si>
  <si>
    <t>jchu@environcorp.com</t>
  </si>
  <si>
    <t>McCarty, Perry L/H-1132-2011</t>
  </si>
  <si>
    <t>Kitanidis, Peter/0000-0001-8113-9968; McCarty, Perry/0000-0002-7031-0106</t>
  </si>
  <si>
    <t>10.1016/j.advwatres.2006.05.016</t>
  </si>
  <si>
    <t>WOS:000246902300017</t>
  </si>
  <si>
    <t>Castellarin, A; Camorani, G; Brath, A</t>
  </si>
  <si>
    <t>Castellarin, Attilio; Camorani, Giorgio; Brath, Armando</t>
  </si>
  <si>
    <t>Predicting annual and long-term flow-duration curves in ungauged basins</t>
  </si>
  <si>
    <t>streamflow regime; predictions in ungauged basins; regional analysis; jack-knife cross-validation; kappa distribution</t>
  </si>
  <si>
    <t>REGIONALIZATION; CATCHMENTS; FREQUENCY; MODEL</t>
  </si>
  <si>
    <t>The construction of flow-duration curves is a fundamental task for several activities related to water resources management. The scarcity of observed streamflow data is a diffuse problem in the real world, and flow-duration curves often need to be constructed for ungauged basins. We address this problem by regionalising the stochastic index-flow model of flow-duration curves proposed by Castellarin et al. (Castellarin A.. Vogel RM, Brath A. A stochastic index flow model of flow-duration curves. Water Resour Res 2004;40:W03104. doi: 10. 1029/2003WR002524). The index-flow model differs from any other stochastic model of flow-duration curves proposed in the literature because it can be used for deriving long-term as well as annual flow-duration curves. The former are constructed on the basis of several years of streamflow data, whereas the latter refer to a given water or calendar year (a typical hydrologic year or a particularly wet or dry year). We apply an extensive cross-validation procedure to quantify the uncertainty of the proposed regional model and to compare it with the uncertainty of traditional regional models of flow-duration curves proposed in the literature. The results of the study indicate that the regional index-flow model is as reliable as or more reliable than traditional regional models for estimating long-term flow-duration curves. Also, the proposed model is more versatile than previous regional models as it can be used for estimating long-term and annual flow-duration curves and for reproducing the variance of annual flow-duration curves. (c) 2006 Elsevier Ltd. All rights reserved.</t>
  </si>
  <si>
    <t>Univ Bologna, Sch Engn, DISTART, I-40136 Bologna, Italy; Po River Basin Author, I-43100 Parma, Italy</t>
  </si>
  <si>
    <t>Castellarin, A (corresponding author), Univ Bologna, Sch Engn, DISTART, Viale Risorgimento 2, I-40136 Bologna, Italy.</t>
  </si>
  <si>
    <t>attitio.castellarin@mail.ing.unibo.it; giorgio.camorani@adbpo.it; armando.brath@unibo.it</t>
  </si>
  <si>
    <t>Castellarin, Attilio/B-2508-2009</t>
  </si>
  <si>
    <t>Castellarin, Attilio/0000-0002-6111-0612</t>
  </si>
  <si>
    <t>10.1016/j.advwatres.2006.08.006</t>
  </si>
  <si>
    <t>WOS:000245259400016</t>
  </si>
  <si>
    <t>Tassi, PA; Bokhove, O; Vionnet, CA</t>
  </si>
  <si>
    <t>Tassi, P. A.; Bokhove, O.; Vionnet, C. A.</t>
  </si>
  <si>
    <t>Space discontinuous Galerkin method for shallow water flows - kinetic and HLLC flux, and potential vorticity generation</t>
  </si>
  <si>
    <t>discontinuous Galerkin; finite elements; shallow water flows; discontinuity detector; bore-vortex interactions; potential vorticity generation</t>
  </si>
  <si>
    <t>HYPERBOLIC CONSERVATION-LAWS; FINITE-ELEMENT METHOD; VLASOV EQUATIONS; SYSTEM; SCHEME; DISCRETIZATIONS; RECONSTRUCTION; MODEL</t>
  </si>
  <si>
    <t>In this paper, a second order space discontinuous Galerkin (DG) method is presented for the numerical solution of inviscid shallow water flows over varying bottom topography. Novel in the implementation is the use of HLLC and kinetic numerical fluxes(1) in combination with a dissipation operator, applied only locally around discontinuities to limit spurious numerical oscillations. Numerical solutions over (non-)uniform meshes are verified against exact solutions; the numerical error in the L(2)-norm and the convergence of the solution are computed. Bore-vortex interactions are studied analytically and numerically to validate the model; these include bores as breaking waves in a channel and a bore traveling over a conical and Gaussian hump. In these complex numerical test cases, we correctly predict the generation of potential vorticity by non-uniform bores. Finally, we successfully validate the numerical model against measurements of steady oblique hydraulic jumps in a channel with a contraction. In the latter case, the kinetic flux is shown to be more robust. (c) 2006 Elsevier Ltd. All rights reserved.</t>
  </si>
  <si>
    <t>Univ Twente, Dept Appl Math, NL-7500 AE Enschede, Netherlands; Univ Nacl Litoral, Dept Engn &amp; Water Resources, Santa Fe, Argentina; Consejo Nacl Invest Cient &amp; Tecn, Santa Fe, Argentina</t>
  </si>
  <si>
    <t>Bokhove, O (corresponding author), Univ Twente, Dept Appl Math, POB 217, NL-7500 AE Enschede, Netherlands.</t>
  </si>
  <si>
    <t>p.a.tassi@math.utwente.nl; o.bokhove@math.utwente.nl</t>
  </si>
  <si>
    <t>10.1016/j.advwatres.2006.09.003</t>
  </si>
  <si>
    <t>WOS:000245259400020</t>
  </si>
  <si>
    <t>Prodanovic, M; Lindquist, WB; Seright, RS</t>
  </si>
  <si>
    <t>Prodanovic, M.; Lindquist, W. B.; Seright, R. S.</t>
  </si>
  <si>
    <t>3D image-based characterization of fluid displacement in a Berea core</t>
  </si>
  <si>
    <t>porous media; Berea; pore scale characterization; permeability; network flow; lattice Boltzmann; residual saturation; gels</t>
  </si>
  <si>
    <t>LATTICE BOLTZMANN METHOD; POROUS-MEDIA; COMPUTED MICROTOMOGRAPHY; INTERFACIAL AREA; FLOW; PERMEABILITY; MODELS; WATER; ROCK</t>
  </si>
  <si>
    <t>Improved network flow models require the incorporation of increasingly accurate geometrical characterization of the microscale pore structure as well as greater information on fluid-fluid interaction (interfaces) at pore scales. We report on three dimensional (3D) pore scale medium characterization, absolute permeability computations for throat structures, and pore scale residual fluid distribution in a Berea core. X-ray computed microtomography combined with X-ray attenuating dopants is used to obtain 3D images of the pore network and to resolve phase distributions in the pore space. We present results on pore characterization, including distributions for pore volume, pore surface area, throat surface area, and principal direction diameters for pores and throats. Lattice Boltzmann computations are used to predict absolute permeabilities for individual throats reconstructed from the images. We present results on oil and water distribution in the pore space at residual conditions. We also consider the effects on residual fluid distribution due to the injection and gelation of a water-based gel. In extensive studies of Berea cores it has been observed that introducing water-based gels in the displacement process reduces permeability to water more than to oil. Our results provide supporting evidence for the involvement of gel compaction (dehydration) and oil trapping, while discounting gel blockage in throats, as mechanisms contributing to this effect. (C) 2006 Elsevier Ltd. All rights reserved.</t>
  </si>
  <si>
    <t>Univ Texas, Inst Computat &amp; Engn Sci, Austin, TX 78712 USA; SUNY Stony Brook, Dept Appl Math &amp; Stat, Stony Brook, NY 11794 USA; New Mexico Inst Min &amp; Technol, New Mexico Petr Recovery Res Ctr, Socorro, NM 87801 USA</t>
  </si>
  <si>
    <t>Prodanovic, M (corresponding author), Univ Texas, Inst Computat &amp; Engn Sci, 1 Univ Stn,C0200, Austin, TX 78712 USA.</t>
  </si>
  <si>
    <t>masha@ices.utexas.edu; lindquis@ams.sunysb.edu; randy@prrc.nmt.edu</t>
  </si>
  <si>
    <t>Prodanovic, Masa/AAU-9391-2021; Prodanovic, Masa/I-6810-2015</t>
  </si>
  <si>
    <t>Prodanovic, Masa/0000-0002-1335-1374; Prodanovic, Masa/0000-0002-1335-1374</t>
  </si>
  <si>
    <t>10.1016/j.advwatres.2005.05.015</t>
  </si>
  <si>
    <t>WOS:000243620000005</t>
  </si>
  <si>
    <t>Loudyi, D; Falconer, RA; Lin, B</t>
  </si>
  <si>
    <t>Loudyi, D.; Falconer, R. A.; Lin, B.</t>
  </si>
  <si>
    <t>Mathematical development and verification of a non-orthogonal finite volume model for groundwater flow applications</t>
  </si>
  <si>
    <t>finite volume; groundwater flow; non-orthogonal grid; finite difference comparison; gradient approximation</t>
  </si>
  <si>
    <t>ADVECTION-DISPERSION; UNSTRUCTURED MESHES; DIFFUSION EQUATION; ELEMENT-METHOD; OVERLAND-FLOW; APPROXIMATIONS; COEFFICIENTS; SIMULATION; MODFLOW; SCHEME</t>
  </si>
  <si>
    <t>The mathematical development of a two-dimensional finite volume model for groundwater flow is described. Based on the hydraulic equations for saturated flow, the model deploys an improved least squares gradient reconstruction technique to evaluate the gradient at the control volume face, derived from the application of the finite volume formulation and using a cell-centred structured quadrilateral grid. The model has been compared to a finite difference model with orthogonal grids. The effects of grid non-orthogonality and skewness are investigated. The model was verified by comparison with analytical solutions and the results for a finite difference model. The finite volume model was then applied successfully to an aquifer discharging in a section of the River Tawe, UK, and the results were compared with results from MODFLOW and observed hydraulic heads. Results of the numerical model tests and field exercise showed that the use of finite volume method provides modellers with a consistent substitute for the finite difference methods with the same ease of use and an improved flexibility and accuracy in simulating irregular boundary geometries. (C) 2006 Elsevier Ltd. All rights reserved.</t>
  </si>
  <si>
    <t>Cardiff Univ, Cardiff Sch Engn, Hydroenvironm Res Ctr, Cardiff CF24 3AA, S Glam, Wales</t>
  </si>
  <si>
    <t>Falconer, RA (corresponding author), Cardiff Univ, Cardiff Sch Engn, Hydroenvironm Res Ctr, Cardiff CF24 3AA, S Glam, Wales.</t>
  </si>
  <si>
    <t>FalconerRA@cf.ac.uk</t>
  </si>
  <si>
    <t>Loudyi, Dalila/AAM-8249-2020; Lin, Binliang/J-4168-2014; Falconer, Roger/A-3714-2008</t>
  </si>
  <si>
    <t>Lin, Binliang/0000-0001-8622-5822; Falconer, Roger/0000-0001-5960-2864; Loudyi, Dalila/0000-0002-5302-9558</t>
  </si>
  <si>
    <t>10.1016/j.advwatres.2006.02.010</t>
  </si>
  <si>
    <t>WOS:000242775300003</t>
  </si>
  <si>
    <t>Badrot-Nico, F; Brissaud, F; Guinot, V</t>
  </si>
  <si>
    <t>Badrot-Nico, Fabiola; Brissaud, Francois; Guinot, Vincent</t>
  </si>
  <si>
    <t>A finite volume upwind scheme for the solution of the linear advection-diffusion equation with sharp gradients in multiple dimensions</t>
  </si>
  <si>
    <t>finite volume upwind scheme; sharp gradients; reconstruction; advection equation; advection-diffusion equation; low diffusion; multidimensional transport</t>
  </si>
  <si>
    <t>HYPERBOLIC CONSERVATION-LAWS; HIGH-RESOLUTION SCHEMES; DIFFERENCE SCHEMES; WAVE-PROPAGATION; TVD SCHEMES; TRANSPORT; SYSTEMS; UNSPLIT; CONSTRUCTION; ALGORITHMS</t>
  </si>
  <si>
    <t>A finite volume upwind numerical scheme for the solution of the linear advection equation in multiple dimensions on Cartesian grids is presented. The small-stencil, Modified Discontinuous Profile Method (MDPM) uses a sub-cell piecewise constant reconstruction and additional information at the cell interfaces, rather than a spatial extension of the stencil as in usual methods. This paper presents the MDPM profile reconstruction method in one dimension and its generalization and algorithm to two- and three-dimensional problems. The method is extended to the advection-diffusion equation in multiple dimensions. The MDPM is tested against the MUSCL scheme on two- and three-dimensional test cases. It is shown to give high-quality results for sharp gradients problems, although some scattering appears. For smooth gradients, extreme values are best preserved with the MDPM than with the MUSCL scheme, while the MDPM does not maintain the smoothness of the original shape as well as the MUSCL scheme. However the MDPM is proved to be more efficient on coarse grids in terms of error and CPU time, while on fine grids the MUSCL scheme provides a better accuracy at a lower CPU. (c) 2007 Elsevier Ltd. All rights reserved.</t>
  </si>
  <si>
    <t>Univ Montpellier 2, Lab Hydrosci Montpellier, F-34095 Montpellier, France</t>
  </si>
  <si>
    <t>Badrot-Nico, F (corresponding author), Univ Montpellier 2, Lab Hydrosci Montpellier, Case MSE,Pl E Batallion, F-34095 Montpellier, France.</t>
  </si>
  <si>
    <t>badrot@msem.univ-montp2.fr; guinot@msem.univ-montp2.fr</t>
  </si>
  <si>
    <t>10.1016/j.advwatres.2007.04.003</t>
  </si>
  <si>
    <t>WOS:000248435700011</t>
  </si>
  <si>
    <t>Zechman, EM; Ranjithan, SR</t>
  </si>
  <si>
    <t>Zechman, Emily M.; Ranjithan, S. Ranji</t>
  </si>
  <si>
    <t>Evolutionary computation-based approach for model error correction and calibration</t>
  </si>
  <si>
    <t>evolutionary computation; calibration; model error correction; genetic programming</t>
  </si>
  <si>
    <t>AUTOMATIC CALIBRATION</t>
  </si>
  <si>
    <t>Calibration is typically used for improving the predictability of mechanistic simulation models by adjusting a set of model parameters and fitting model predictions to observations. Calibration does not, however, account for or correct potential misspecifications in the model structure, limiting the accuracy of modeled predictions. This paper presents a new approach that addresses both parameter error and model structural error to improve the predictive capabilities of a model. The new approach simultaneously conducts a numeric search for model parameter estimation and a symbolic (regression) search to determine a function to correct misspecifications in model equations. It is based on an evolutionary computation approach that integrates genetic algorithm and genetic programming operators. While this new approach is designed generically and can be applied to a broad array of mechanistic models, it is demonstrated for an illustrative case study involving water quality modeling and prediction. Results based on extensive testing and evaluation, show that the new procedure performs consistently well in fitting a set of training data as well as predicting a set of validation data, and outperforms a calibration procedure and an empirical model fitting procedure. (C) 2006 Elsevier Ltd. All rights reserved.</t>
  </si>
  <si>
    <t>N Carolina State Univ, Dept Civil Construct &amp; Environm Engn, Raleigh, NC 27695 USA</t>
  </si>
  <si>
    <t>Zechman, EM (corresponding author), N Carolina State Univ, Dept Civil Construct &amp; Environm Engn, Campus Box 7908, Raleigh, NC 27695 USA.</t>
  </si>
  <si>
    <t>emzechma@ncsu.edu</t>
  </si>
  <si>
    <t>10.1016/j.advwatres.2006.11.013</t>
  </si>
  <si>
    <t>WOS:000246092800024</t>
  </si>
  <si>
    <t>Caleffi, V; Valiani, A; Bernini, A</t>
  </si>
  <si>
    <t>Caleffi, V.; Valiani, A.; Bernini, A.</t>
  </si>
  <si>
    <t>High-order balanced CWENO scheme for movable bed shallow water equations</t>
  </si>
  <si>
    <t>bedload sediment transport; CWENO scheme; high-order methods; movable bed; shallow water equations; source term</t>
  </si>
  <si>
    <t>HYPERBOLIC CONSERVATION-LAWS; SEDIMENT-TRANSPORT; WENO SCHEMES; SOURCE TERMS; FLOWS; SYSTEMS</t>
  </si>
  <si>
    <t>In this work the numerical integration of 1D shallow water equations (SWE) over movable bed is performed using a well-balanced central weighted essentially non-oscillatory (CWENO) scheme, fourth-order accurate in space and in time. Time accuracy is obtained following a Runge-Kutta (RK) procedure, coupled with its natural continuous extension (NCE). Spatial accuracy is obtained using WENO reconstructions of conservative variables and of flux and bed derivatives. An original treatment for bed slope source term, which maintains the established order of accuracy and satisfies the property of exactly preserving the quiescent flow (C-property), is introduced in the scheme. This treatment consists of two procedures. The former involves the evaluation of the point-values of the flux derivative, considered as a whole with the bed slope source term. The latter involves the spatial integration of the source term, analytically manipulated to take advantage from the expected regularity of the free surface elevation. The high accuracy of the scheme allows to obtain good results using coarse grids, with consequent gain in terms of computational effort. The well-balancing of the scheme allows to reproduce small perturbations of the free surface and of the bottom otherwise of the same order of magnitude of the numerical errors induced by the non-balancing. The accuracy, the well-balancing and the good resolution of the model in reproducing free surface flow over movable bed are tested over analytical solutions and over numerical results available in literature. (c) 2006 Elsevier Ltd. All rights reserved.</t>
  </si>
  <si>
    <t>Univ Ferrara, Dipartimento Ingn, I-44100 Ferrara, Italy</t>
  </si>
  <si>
    <t>Caleffi, V (corresponding author), Univ Ferrara, Dipartimento Ingn, Via Saragat 1, I-44100 Ferrara, Italy.</t>
  </si>
  <si>
    <t>valerio.caleffi@unife.it; alessandro.valiani@unife.it; anna.bernini@unife.it</t>
  </si>
  <si>
    <t>Caleffi, Valerio/K-4668-2012</t>
  </si>
  <si>
    <t>Caleffi, Valerio/0000-0001-7066-4804; Valiani, Alessandro/0000-0002-3074-7020</t>
  </si>
  <si>
    <t>10.1016/j.advwatres.2006.06.003</t>
  </si>
  <si>
    <t>WOS:000245259400003</t>
  </si>
  <si>
    <t>Li, L; Peters, CA; Celia, MA</t>
  </si>
  <si>
    <t>Li, Li; Peters, Catherine A.; Celia, Michael A.</t>
  </si>
  <si>
    <t>Reply to Comment on upscaling geochemical reaction rates using pore-scale network modeling by Peter C. Lichtner and Qinjun Kang</t>
  </si>
  <si>
    <t>Editorial Material</t>
  </si>
  <si>
    <t>GROUNDWATER-FLOW; TRANSPORT; MEDIA</t>
  </si>
  <si>
    <t>Princeton Univ, Dept Civil &amp; Environm Engn, Princeton, NJ 08544 USA; Univ Calif Berkeley, Lawrence Berkeley Lab, Div Earth Sci, Berkeley, CA 94720 USA</t>
  </si>
  <si>
    <t>Peters, CA (corresponding author), Princeton Univ, Dept Civil &amp; Environm Engn, Princeton, NJ 08544 USA.</t>
  </si>
  <si>
    <t>cap@princeton.edu</t>
  </si>
  <si>
    <t>Li, Li/A-6077-2008; Peters, Catherine A/B-5381-2013</t>
  </si>
  <si>
    <t>Li, Li/0000-0002-1641-3710; Peters, Catherine A/0000-0003-2418-795X</t>
  </si>
  <si>
    <t>10.1016/j.advwatres.2006.05.002</t>
  </si>
  <si>
    <t>WOS:000244977700030</t>
  </si>
  <si>
    <t>Severino, G; Cvetkovic, V; Coppola, A</t>
  </si>
  <si>
    <t>Severino, Gerardo; Cvetkovic, Vladimir; Coppola, Antonio</t>
  </si>
  <si>
    <t>Spatial moments for colloid-enhanced radionuclide transport in heterogeneous aquifers</t>
  </si>
  <si>
    <t>colloids; radionuclide transport; heterogeneity; stochastic modelling; spatial moments</t>
  </si>
  <si>
    <t>KINETICALLY SORBING SOLUTE; POROUS-MEDIA; CONTAMINANT; MODEL; MOBILIZATION; MOBILITY; SORPTION</t>
  </si>
  <si>
    <t>We consider colloid facilitated radionuclide transport by steady groundwater flow in a heterogeneous porous formation. Radionuclide binding on colloids and soil-matrix is assumed to be kinetically/equilibrium controlled. All reactive parameters are regarded as uniform, whereas the hydraulic log-conductivity is modelled as a stationary random space function (RSF). Colloid-enhanced radionuclide transport is studied by means of spatial moments pertaining to both the dissolved and colloid-bounded concentration. The general expressions of spatial moments for a colloid-bounded plume are presented for the first time, and are discussed in order to show the combined impact of sorption processes as well as aquifer heterogeneity upon the plume migration. For the general case, spatial moments are defined by the aid of two characteristic reaction functions which cannot be expressed analytically. By adopting the approximation for the longitudinal fluid trajectory covariance valid for a flow parallel to the formation bedding suggested by Dagan and Cvetkovic [Dagan G, Cvetkovic V. Spatial Moments of Kinetically Sorbing Plume in a Heterogeneous Aquifers. Water Resour Res 1993;29:4053], we obtain closed form solutions. For illustrative purposes, we consider the case when sorption/desorption between solution and moving colloids is a linear non-equilibrium process, whereas sorption onto the soil-matrix is a linear equilibrium process. Based on the flow and transport parameters pertaining to the alluvial aquifer at the Yucca Mountain Site (Nevada), we investigate the potential enhancing role of colloidal particles by comparing radionuclide spatial moments with and without colloids, and mainly investigate the sensitivity to the reverse rate parameter. The most potentially significant effects are obtained when radionuclide attachment to colloidal particles is irreversible. The simplicity of our results makes them suitable for quick assessments of the potential impact of colloids on contaminant transport in heterogeneous aquifers. (C) 2006 Elsevier Ltd. All rights reserved.</t>
  </si>
  <si>
    <t>Univ Naples Federico II, Dept Agr Engn, Div Water Resources, I-80055 Naples, Italy; KTH, Div Water Resources Engn, Stockholm, Sweden; Univ Basilicata, DITEC Dept, I-85100 Potenza, Italy</t>
  </si>
  <si>
    <t>Severino, G (corresponding author), Univ Naples Federico II, Dept Agr Engn, Div Water Resources, Via Univ 100, I-80055 Naples, Italy.</t>
  </si>
  <si>
    <t>severino@unina.it</t>
  </si>
  <si>
    <t>SEVERINO, Gerardo/0000-0003-4281-6596; COPPOLA, Antonio/0000-0001-7976-6444</t>
  </si>
  <si>
    <t>10.1016/j.advwatres.2006.03.001</t>
  </si>
  <si>
    <t>WOS:000242775300007</t>
  </si>
  <si>
    <t>Castanedo, S; Mendez, FJ; Medina, R; Abascal, AJ</t>
  </si>
  <si>
    <t>Castanedo, Sonia; Mendez, Fernando J.; Medina, Raul; Abascal, Ana J.</t>
  </si>
  <si>
    <t>Long-term tidal level distribution using a wave-by-wave approach</t>
  </si>
  <si>
    <t>tidal elevation; tidal range; statistical analysis; tidal asymmetry; nodal cycle; probability density function; kernel density model</t>
  </si>
  <si>
    <t>HARMONIC-ANALYSIS; WATER-TABLE; TIDES; PROPAGATION; ASYMMETRY; SYSTEMS</t>
  </si>
  <si>
    <t>Tidal analysis is usually performed in the time domain by means of the decomposition of the time series of the free surface in a number of harmonies, characterizing every single component along a shelf or inside an estuary. Although this kind of analysis has proven to be very useful in numerous studies, when it comes to characterizing the tide statistically (i.e., the long-term sea level distribution) this approach is inadequate. This paper presents a different approach. Instead of working with the complete time series, some statistical properties of the signal, such as the probability density function (pdf) of the tidal wave heights (TWH) are used. The tidal elevation (TE) pdf is obtained by means of a statistical procedure that consists of the definition of the compound pdf as a function of the TWH pdf and the U-shaped pdf for the elevations of a single wave. In order to have an analytical representation of the probability density functions, the use of kernel density functions is explored. An extension to account for asymmetries in the tidal elevations is also proposed. Both, the symmetric and the asymmetric models are applied to different tide gauge data along the World's coastline (symmetric and asymmetric - positive and negative skewed -). The results show that the symmetric approach is capable of representing the TE pdfs for roughly symmetric tides. However, in shallow areas where the distortion of the tide is more pronounced, the asymmetric model provides a better description of the TE pdfs. (C) 2007 Elsevier Ltd. All rights reserved.</t>
  </si>
  <si>
    <t>Univ Cantabria, IH Cantabria, Ocean &amp; Coastal Grp, E-39005 Santander, Spain</t>
  </si>
  <si>
    <t>Castanedo, S (corresponding author), Univ Cantabria, IH Cantabria, Ocean &amp; Coastal Grp, Avda Castros S-N, E-39005 Santander, Spain.</t>
  </si>
  <si>
    <t>castanedos@unican.es; mendezf@unican.es; medinar@unican.es; ana-julia.abascal@alumnos.unican.es</t>
  </si>
  <si>
    <t>Abascal, Ana J./O-3916-2019; Abascal Santillana, Ana Julia/L-8605-2014; Medina, Raul/L-2456-2014</t>
  </si>
  <si>
    <t>Abascal, Ana J./0000-0002-4994-8498; Abascal Santillana, Ana Julia/0000-0002-4994-8498; Medina, Raul/0000-0002-0126-2710; Mendez, Fernando/0000-0002-5005-1100</t>
  </si>
  <si>
    <t>10.1016/j.advwatres.2007.05.005</t>
  </si>
  <si>
    <t>WOS:000250181400006</t>
  </si>
  <si>
    <t>Fiorentino, M; Manfreda, S; Iacobellis, V</t>
  </si>
  <si>
    <t>Fiorentino, Mauro; Manfreda, Salvatore; Iacobellis, Vito</t>
  </si>
  <si>
    <t>Peak runoff contributing area as hydrological signature of the probability distribution of floods</t>
  </si>
  <si>
    <t>hydrological modelling; numerical simulation; peak runoff contributing areas; flood prediction; climate-soil and vegetation interactions</t>
  </si>
  <si>
    <t>FREQUENCY-DISTRIBUTION; CONTINUOUS SIMULATION; SOIL-MOISTURE; UNCERTAINTY; PREDICTIONS; SIMILARITY; CATCHMENT</t>
  </si>
  <si>
    <t>For the analysis of hydrological extremes and particularly in flood prediction, deeper investigation is needed on the relative effects of different hydrological processes acting at the basin scale in different hydroclimatic areas of the world. In this framework, the theoretical derivation of flood distribution shows a great potential for development and knowledge advancement. In addition, another promising path of investigation is represented by the use of distributed hydrological models via simulation modelling (including Monte Carlo, discrete event and continuous simulation). In this paper results of a theoretically derived flood frequency distribution are analyzed and compared with the results of a simulation scheme that uses a distributed hydrological model (DREAM) in cascade with a rainfall generator (IRP). The numerical simulation allows the reproduction of a large number of extreme events and provides insight into the main control for flood generation mechanisms with particular emphasis to the peak runoff contributing areas, highlighting the relevance of soil texture and morphology in different climatic environments. The proposed methodology is applied here to the Agri and the Bradano basin, in Southern Italy. (c) 2007 Elsevier Ltd. All rights reserved.</t>
  </si>
  <si>
    <t>Politecn Bari, DIAC, I-70125 Bari, Italy; Univ Basilicata, DIFA, I-85100 Potenza, Italy</t>
  </si>
  <si>
    <t>Iacobellis, V (corresponding author), Politecn Bari, DIAC, Via E Orabona 4, I-70125 Bari, Italy.</t>
  </si>
  <si>
    <t>fiorentino@unibas.it; manfreda@unibas.it; v.iacobellis@poliba.it</t>
  </si>
  <si>
    <t>Iacobellis, Vito/L-7479-2015; Manfreda, Salvatore/A-7846-2012</t>
  </si>
  <si>
    <t>Iacobellis, Vito/0000-0002-8691-8271; Manfreda, Salvatore/0000-0002-0225-144X</t>
  </si>
  <si>
    <t>10.1016/j.advwatres.2006.11.017</t>
  </si>
  <si>
    <t>WOS:000249645700007</t>
  </si>
  <si>
    <t>Luo, B; You, JS</t>
  </si>
  <si>
    <t>Luo, Bin; You, Jinsheng</t>
  </si>
  <si>
    <t>A watershed-simulation and hybrid optimization modeling approach for water-quality trading in soil erosion control</t>
  </si>
  <si>
    <t>quality; trading; agriculture; soil erosion; optimization; uncertainty</t>
  </si>
  <si>
    <t>NONPOINT-SOURCE POLLUTION; MANAGEMENT; EFFICIENCY; ALGORITHM; PROGRAMS; PERMITS</t>
  </si>
  <si>
    <t>Sediment load from agricultural watersheds is a threat to the quality of downstream waters in many countries. Water-quality trading thus is employed to lower the cost of controlling soil erosion. However, a trading program is not always successful since uncertainties pertaining to erosion control are often not well acknowledged. Such uncertainties can be caused by both physical characteristics of a watershed and agricultural activities. This study presents a modeling approach to investigate water-quality trading in soil erosion control, based on watershed-simulation and optimization models in which various uncertainties are reflected. The simulation-optimization approach is bridged through an assumed linear relationship between simulation outcomes and decision variables in optimization models. The developed modeling approach is demonstrated within the Swift Current Creek watershed, Canada. Results show that the uncertainties play a major role in the successful of lunching a water-quality trading program, and trading costs is also critical for the trading system. (c) 2007 Elsevier Ltd. All rights reserved.</t>
  </si>
  <si>
    <t>Manitoba Hydro, Dept Water Resource Dev &amp; Engn, Winnipeg, MB R3C 3T7, Canada; Univ Nebraska, Sch Nat Resources, Lincoln, NE 68583 USA</t>
  </si>
  <si>
    <t>Luo, B (corresponding author), Manitoba Hydro, Dept Water Resource Dev &amp; Engn, 444 3 St Mary Ave, Winnipeg, MB R3C 3T7, Canada.</t>
  </si>
  <si>
    <t>bluo@hydro.mb.ca; jyou2@unl.edu</t>
  </si>
  <si>
    <t>10.1016/j.advwatres.2007.03.001</t>
  </si>
  <si>
    <t>WOS:000248435700003</t>
  </si>
  <si>
    <t>Jones, DA; Kay, AL</t>
  </si>
  <si>
    <t>Jones, David A.; Kay, Alison L.</t>
  </si>
  <si>
    <t>Uncertainty analysis for estimating flood frequencies for ungauged catchments using rainfall-runoff models</t>
  </si>
  <si>
    <t>components of uncertainty; estimating uncertainty; flood frequency; continuous simulation; generalisation</t>
  </si>
  <si>
    <t>UNIT-HYDROGRAPH PARAMETERS; REGIONALIZATION; BIAS</t>
  </si>
  <si>
    <t>Continuous simulation of flows for ungauged catchments is a methodology being developed for estimating flood frequencies where no flood records exist. This involves driving a rainfall-runoff model with either simulated or observed rainfalls, using values of the rainfall-runoff model parameters derived using a generalisation procedure based on analysing sets of parameter values for calibrated catchments. This paper examines the uncertainty associated with such generalised parameters, and carries this through to estimate the uncertainty of the generalised flood frequency curves for ungauged catchments. The approach used distinguishes two sources of uncertainty: the uncertainty in the parameters calibrated for individual catchments, and the uncertainty with which parameters for an ungauged catchment can be estimated based on calibrated parameters for other catchments and descriptors of those catchments. The uncertainty associated with estimates for ungauged catchments can then be reduced compared with a more direct approach, firstly by allowing one of the components of uncertainty to be omitted, and secondly by allowing the introduction of weighting schemes which reduce the effect of catchments where calibration uncertainty is high. (C) 2006 Elsevier Ltd. All rights reserved.</t>
  </si>
  <si>
    <t>Ctr Ecol &amp; Hydrol, Wallingford OX10 8BB, Oxon, England</t>
  </si>
  <si>
    <t>Kay, AL (corresponding author), Ctr Ecol &amp; Hydrol, Maclean Bldg, Wallingford OX10 8BB, Oxon, England.</t>
  </si>
  <si>
    <t>daj@ceh.ac.uk; alkay@ceh.ac.uk</t>
  </si>
  <si>
    <t>Kay, Alison L/D-1981-2012</t>
  </si>
  <si>
    <t>Kay, Alison L/0000-0002-5526-1756</t>
  </si>
  <si>
    <t>Natural Environment Research Council [ceh010022] Funding Source: researchfish</t>
  </si>
  <si>
    <t>10.1016/j.advwatres.2006.10.009</t>
  </si>
  <si>
    <t>WOS:000246092800012</t>
  </si>
  <si>
    <t>Ortuani, B</t>
  </si>
  <si>
    <t>Ortuani, B.</t>
  </si>
  <si>
    <t>A geostatistical approach to an inverse problem: Identification of geometry and estimate of equivalent conductivities for highly heterogeneous porous media with the differential system method</t>
  </si>
  <si>
    <t>inverse problem; highly heterogeneous porous media; geostatistical approach; differential system method; geometry; equivalent parameter</t>
  </si>
  <si>
    <t>GROUNDWATER-FLOW; STEADY-STATE; TRANSMISSIVITY; TRANSPORT; MODELS</t>
  </si>
  <si>
    <t>A methodology for identifying the geometry of different materials in highly heterogeneous porous media in discrete inverse problems (DIP) is described. It applies a geostatistical approach within the differential system method (DSM). DSM calculates conductivity values along an integration path beginning at a point with known conductivity. In aquifers with zero source terms, DSM completely describes the conductivity field through a spatially distributed parameter depending on hydraulic head gradients and integration path. A factor analysis of the structural components of this parameter (i.e. coregionalisation analysis) was carried out to identify the geometry of different materials, corresponding to distinct statistically homogeneous areas. The equivalent conductivity values for homogeneous areas were estimated. This approach was applied for a synthetic aquifer. The identification of geometry was accurate and the estimates of equivalent parameters were good, compared with reference values. The accuracy of the results depended on errors in hydraulic gradients, compared with conductivity gradients. (c) 2006 Elsevier Ltd. All rights reserved.</t>
  </si>
  <si>
    <t>Univ Milan, Inst Agr Hydraul, I-20133 Milan, Italy</t>
  </si>
  <si>
    <t>Ortuani, B (corresponding author), Univ Milan, Inst Agr Hydraul, Via Celoria 2, I-20133 Milan, Italy.</t>
  </si>
  <si>
    <t>bianca.ortuani@unimi.it</t>
  </si>
  <si>
    <t>10.1016/j.advwatres.2006.06.011</t>
  </si>
  <si>
    <t>WOS:000245259400005</t>
  </si>
  <si>
    <t>Vernieuwe, H; Verhoest, NEC; De Baets, B; Hoeben, R; De Troch, FP</t>
  </si>
  <si>
    <t>Vernieuwe, H.; Verhoest, N. E. C.; De Baets, B.; Hoeben, R.; De Troch, F. P.</t>
  </si>
  <si>
    <t>Cluster-based fuzzy models for groundwater flow in the unsaturated zone</t>
  </si>
  <si>
    <t>fuzzy clustering algorithms; fuzzy rule-based models; Takagi-Sugeno models; unsaturated groundwater flow</t>
  </si>
  <si>
    <t>IDENTIFICATION; EQUATION</t>
  </si>
  <si>
    <t>In this paper fuzzy models are used as an alternative to describe groundwater flow in the unsaturated zone. The core of these models consists of a fuzzy rule-based model of the Takagi-Sugeno type. Various fuzzy clustering algorithms are compared in the data-driven identification of these Takagi-Sugeno models. The performance of the resulting fuzzy models is evaluated on the training surface on which they were identified, and on time series measurements of water content values obtained through an experiment carried out by the non-vegetated terrain (NVT) workgroup of the European Microwave Signature Laboratory (EMSL) (see [Mancini M, Hoeben R, Troch PA. Multifrequency radar observations of bare surface soil moisture content: a laboratory experiment. Water Resour Res 1999;35(6):1827-38] and [Hoeben R, Troch PA. Assimilation of active microwave observation data for soil moisture profile estimation. Water Resour Res 2000;36(10):2805-19]). Despite higher errors at the borders of high water content values in the training surface, good results are obtained on the simulation of the time series. (c) 2006 Elsevier Ltd. All rights reserved.</t>
  </si>
  <si>
    <t>Univ Ghent, Lab Hydrol &amp; Water Management, B-9000 Ghent, Belgium; Univ Ghent, Dept Appl Math Biometr &amp; Proc Control, B-9000 Ghent, Belgium</t>
  </si>
  <si>
    <t>Verhoest, NEC (corresponding author), Univ Ghent, Lab Hydrol &amp; Water Management, Coupure Links 653, B-9000 Ghent, Belgium.</t>
  </si>
  <si>
    <t>Hilde.Vernieuwe@UGent.be; Niko.Verhoest@UGent.be; Bernard.DeBaets@UGent.be; Rudi.Hoeben@UGent.be; Francois.DeTroch@UGent.be</t>
  </si>
  <si>
    <t>Verhoest, Niko E.C./C-9726-2010; De Baets, Bernard/E-8877-2010</t>
  </si>
  <si>
    <t>Verhoest, Niko E.C./0000-0003-4116-8881; De Baets, Bernard/0000-0002-3876-620X; Vernieuwe, Hilde/0000-0002-5493-6360</t>
  </si>
  <si>
    <t>10.1016/j.advwatres.2006.06.012</t>
  </si>
  <si>
    <t>Green Published</t>
  </si>
  <si>
    <t>WOS:000245259400001</t>
  </si>
  <si>
    <t>Lichtner, PC; Kang, QJ</t>
  </si>
  <si>
    <t>Lichtner, Peter C.; Kang, Qinjun</t>
  </si>
  <si>
    <t>Comment on: Upscaling geochemical reaction rates using pore-scale network modeling by Li, Peters and Celia</t>
  </si>
  <si>
    <t>TRANSPORT</t>
  </si>
  <si>
    <t>Los Alamos Natl Lab, Los Alamos, NM 87545 USA</t>
  </si>
  <si>
    <t>Lichtner, PC (corresponding author), Los Alamos Natl Lab, SM-30 Bikini Atoll Rd, Los Alamos, NM 87545 USA.</t>
  </si>
  <si>
    <t>lichtner@lanl.gov</t>
  </si>
  <si>
    <t>Kang, Qinjun/A-2585-2010</t>
  </si>
  <si>
    <t>Kang, Qinjun/0000-0002-4754-2240</t>
  </si>
  <si>
    <t>10.1016/j.advwatres.2006.05.005</t>
  </si>
  <si>
    <t>WOS:000244977700029</t>
  </si>
  <si>
    <t>Tang, Y; Reed, PM; Kollat, JB</t>
  </si>
  <si>
    <t>Tang, Y.; Reed, P. M.; Kollat, J. B.</t>
  </si>
  <si>
    <t>Parallelization strategies for rapid and robust evolutionary multiobjective optimization in water resources applications</t>
  </si>
  <si>
    <t>evolutionary algorithms; multiobjective optimization; parallelization; hydrologic calibration; groundwater monitoring</t>
  </si>
  <si>
    <t>GROUNDWATER CONTAMINATION; AUTOMATIC CALIBRATION; GLOBAL OPTIMIZATION; GENETIC ALGORITHMS; HYDROLOGIC-MODELS; SAMPLING DESIGN; PARAMETER-ESTIMATION; MULTIPLE; EFFICIENT; CONVERGENCE</t>
  </si>
  <si>
    <t>This study uses a formal metrics-based framework to demonstrate the Master-Slave (MS) and the Multiple-Population (MP) parallelization schemes for the Epsilon-Nondominated Sorted Genetic Algorithm-II (epsilon-NSGAII). The MS and MP versions of the epsilon-NSGAII generalize the algorithm's auto-adaptive population sizing, P-dominance archiving, and time continuation to a distributed processor environment using the Message Passing Interface. This study uses three test cases to compare the MS and MP versions of the epsilon-NSGAII: (1) an extremely difficult benchmark test function termed DTLZ6 drawn from the computer science literature, (2) an unconstrained, continuous hydrologic model calibration test case for the Leaf River near Collins, Mississippi, and (3) a discrete, constrained four-objective long-term groundwater monitoring (LTM) application. The MP version of the epsilon-NSGAII is more effective than the MS scheme when solving DTLZ6. Both the Leaf River and the LTM test cases proved to be more appropriately suited to the MS version of the epsilon-NSGAII. Overall, the MS version of the epsilon-NSGAII exhibits superior performance on both of the water resources applications, especially when considering its simplicity and ease-of-implementation relative to the MP scheme. A key conclusion of this study is that a simple MS parallelization strategy can exploit time-continuation and parallel speedups to dramatically improve the efficiency and reliability of evolutionary multiobjective algorithms in water resources applications. (C) 2006 Elsevier Ltd. All rights reserved.</t>
  </si>
  <si>
    <t>Penn State Univ, Dept Civil &amp; Environm Engn, University Pk, PA 16802 USA</t>
  </si>
  <si>
    <t>Reed, PM (corresponding author), Penn State Univ, Dept Civil &amp; Environm Engn, 212 Sackett Bldg, University Pk, PA 16802 USA.</t>
  </si>
  <si>
    <t>yxt132@psu.edu; pmr112@psu.edu; juk124@psu.edu</t>
  </si>
  <si>
    <t>Reed, Patrick M/E-4435-2014</t>
  </si>
  <si>
    <t>Reed, Patrick M/0000-0002-7963-6102</t>
  </si>
  <si>
    <t>10.1016/j.advwatres.2006.06.006</t>
  </si>
  <si>
    <t>WOS:000244977700003</t>
  </si>
  <si>
    <t>Bocchiola, D; Rosso, R</t>
  </si>
  <si>
    <t>Bocchiola, Daniele; Rosso, Renzo</t>
  </si>
  <si>
    <t>The distribution of daily snow water equivalent in the central Italian Alps</t>
  </si>
  <si>
    <t>snow water equivalent; statistical distributions; regionalization; water resources assessment</t>
  </si>
  <si>
    <t>FREQUENCY-ANALYSIS; SWISS ALPS; FLOOD; MODELS; COVER; PRECIPITATION; STATISTICS; EXTREMES; TIME</t>
  </si>
  <si>
    <t>The statistical distribution of the daily Snow Water Equivalent (SWE) is investigated for a network of gauging stations in the Alpine part of Lombardia region, in the central Italian Alps. An event based data analysis is carried out using a 14 year long data set dating back to 1989. SWE is estimated when the new snow depth is greater than 6 cm. The SWE sample average in time is shown to be related to physiographic attributes of the gauging area, thus not being homogeneous in space. The values of SWE scaled by their average, or index value, instead show well approximated homogeneity of the second order moment, or coefficient of variation, in space. This suggests the use of a regional approach for frequency estimation of SWE. The frequency of occurrence of the normalized values of SWE is evaluated and tentatively accommodated by four probability distributions, often adopted in statistical modeling of hydrological variables. The Lognormal distribution shows the best performance. Single site distribution fitting is then carried out using the regional distribution, providing satisfactory results. (C) 2006 Elsevier Ltd. All rights reserved.</t>
  </si>
  <si>
    <t>Politecn Milan, Dept Hydraul Roads Environm &amp; Surveying Engn, I-20133 Milan, Italy</t>
  </si>
  <si>
    <t>Bocchiola, D (corresponding author), Politecn Milan, Dept Hydraul Roads Environm &amp; Surveying Engn, L Da Vinci Sq 32, I-20133 Milan, Italy.</t>
  </si>
  <si>
    <t>daniele.bocchiola@polimi.it; renzo.rosso@polimi.it</t>
  </si>
  <si>
    <t>Rosso, Renzo/0000-0003-1062-1911</t>
  </si>
  <si>
    <t>10.1016/j.advwatres.2006.03.002</t>
  </si>
  <si>
    <t>WOS:000242775300010</t>
  </si>
  <si>
    <t>Landman, AJ; Johannsen, K; Schotting, R</t>
  </si>
  <si>
    <t>Landman, Anke Jannie; Johannsen, K.; Schotting, Ruud</t>
  </si>
  <si>
    <t>Density-dependent dispersion in heterogeneous porous media Part I: A numerical study</t>
  </si>
  <si>
    <t>heterogeneous porous media; high-concentration-gradient dispersion; brine transport; solute transport; density-dependent flow; macrodispersion; stochastic media; concentration variance</t>
  </si>
  <si>
    <t>CONCENTRATION-GRADIENT DISPERSION; CONCENTRATION FLUCTUATIONS; STOCHASTIC-ANALYSIS; SOLUTE TRANSPORT; BRINE TRANSPORT; AQUIFERS; UNCERTAINTY; MACRODISPERSION; MOMENTS; SIMULATION</t>
  </si>
  <si>
    <t>In this paper, we describe carefully conducted numerical experiments, in which a dense salt solution vertically displaces fresh water in a stable manner. The two-dimensional porous media are weakly heterogeneous at a small scale. The purpose of these simulations, conducted for a range of density differences, is to obtain accurate concentration profiles that can be used to validate nonlinear models for high-concentration-gradient dispersion. In this part we focus on convergence of the computations, in numerical and statistical sense, to ensure that the uncertainty in the results is small enough. Concentration variances are computed, which give estimates of the uncertainty in local concentration values. These local variations decrease with increasing density contrast. For tracer transport, obtained longitudinal dispersivities are in accordance with analytical findings. In the case of high-density contrasts, stabilizing gravity forces counteract the growth of dispersive fingers, decreasing the effective width of the transition zone. For small log-permeability variances, the decrease of the apparent dispersivity that is found is in agreement with laboratory results for homogeneous columns.</t>
  </si>
  <si>
    <t>Univ Utrecht, Dept Earth Sci, Environm Hydrogeol Grp, NL-3508 TA Utrecht, Netherlands; IWR Simulat Technol Ctr, D-69120 Heidelberg, Germany; Delft Univ Technol, Dept Civil Engn &amp; Geosci, Delft, Netherlands</t>
  </si>
  <si>
    <t>anke.landman@shell.com; klaus.johannsen@bccs.uib.no; schotting@geo.uu.nl</t>
  </si>
  <si>
    <t>10.1016/j.advwatres.2007.05.016</t>
  </si>
  <si>
    <t>WOS:000250935500005</t>
  </si>
  <si>
    <t>Rulli, MC; Rosso, R</t>
  </si>
  <si>
    <t>Rulli, Mari Cristina; Rosso, Renzo</t>
  </si>
  <si>
    <t>Hydrologic response of upland catchments to wildfires</t>
  </si>
  <si>
    <t>hidrological respose; firefloods; sediment yield</t>
  </si>
  <si>
    <t>MEDITERRANEAN BASIN; RAINFALL SIMULATOR; POSTFIRE RUNOFF; SEDIMENT YIELD; SOIL-EROSION; FIRE; INFILTRATION; GENERATION; FORESTS; MODEL</t>
  </si>
  <si>
    <t>To which extent do wildfires affect runoff production, soil erosion and sediment transport in upland catchments? This transient effect is investigated here by combining data of long term precipitation, sediment yield and wildfire records with a fine resolution spatially distributed modeling approach to flow generation and surface erosion. The model accounts for changes in the structure and properties of soil and vegetation cover by combining the tube-flux approach to topographic watershed partition with a parsimonious parametrization of hydrologic processes. This model is used to predict hydrologic and sediment fluxes for nine small catchments in Saint Gabriel mountains of southern California under control (pre-fire) and altered (post-fire) conditions. Simulation runs using a 45 years record of hourly precipitation show the passage of fire to significantly modify catchment response to storms with a major effect on erosion and flood flows. The probability of occurrence of major floods in the post-fire season is shown to increase up to an order of magnitude under same precipitation conditions. Also, the expected anomaly of sediment yield can increase dramatically the desertification hazard in upland wildfire prone areas. One should further consider the role of firefloods produced by the combined occurrence of wildfires and storms as a fundamental source of non-stationarity in the assessment of hydrologic hazard. (c) 2007 Elsevier Ltd. All rights reserved.</t>
  </si>
  <si>
    <t>Politecn Milan, Dept Hydraul Environm Rd &amp; Surveying Engn, I-20133 Milan, Italy</t>
  </si>
  <si>
    <t>Rulli, MC (corresponding author), Politecn Milan, Dept Hydraul Environm Rd &amp; Surveying Engn, I-20133 Milan, Italy.</t>
  </si>
  <si>
    <t>cristina.rulli@polimi.it; renzo.rosso@polimi.it</t>
  </si>
  <si>
    <t>Rulli, Maria Cristina/0000-0002-9694-4262; Rosso, Renzo/0000-0003-1062-1911</t>
  </si>
  <si>
    <t>10.1016/j.advwatres.2006.10.012</t>
  </si>
  <si>
    <t>WOS:000249645700003</t>
  </si>
  <si>
    <t>Perez, RR; Feliu-Batlle, V; Rodriguez, L</t>
  </si>
  <si>
    <t>Rivas Perez, R.; Feliu-Batlle, V.; Sanchez Rodriguez, L.</t>
  </si>
  <si>
    <t>Robust system identification of an irrigation main canal</t>
  </si>
  <si>
    <t>robust system identification; irrigation canal mathematical model; robust recursive parameters estimation; model based control system design; irrigation main canal with time-varying parameters; environmental systems; management of water resources</t>
  </si>
  <si>
    <t>PERFORMANCE</t>
  </si>
  <si>
    <t>In this paper, a mathematical model of irrigation main canals is derived from on-line system identification experiments. This model is obtained experimentally by using a robust system identification procedure. The entire process followed to obtain this model is described in this paper: from the design of the experiments to the model validation. The model takes into account prior physical information. A recursive least-squares parameters estimation algorithm with normalization for robust system identification of main irrigation canals is developed. The validation results show the robustness of the parameters estimation algorithm and justify its use in robust model-based control system design. The results also show accurate water levels prediction in open irrigation main canals with time-varying parameters. The reported results show that robust system identification has an important role to play in management and efficient use of water resources. (c) 2007 Elsevier Ltd. All rights reserved.</t>
  </si>
  <si>
    <t>Havana Polytechn Univ, Dept Automat &amp; Comp Sci, CUJAE, Marianao 19390, C Habana, Cuba; Univ Castilla La Mancha, Escuela Tecn Super Ingn Ind, Ciudad Real 13005, Spain; Univ Castilla La Mancha, Escuela Univ Ingn Tecn Ind, Toledo 45071, Spain</t>
  </si>
  <si>
    <t>Perez, RR (corresponding author), Havana Polytechn Univ, Dept Automat &amp; Comp Sci, CUJAE, 114 11901, Marianao 19390, C Habana, Cuba.</t>
  </si>
  <si>
    <t>raul_rivas_perez@yahoo.es</t>
  </si>
  <si>
    <t>Rivas_perez, Raul/W-5457-2018; RODRIGUEZ, LUIS SANCHEZ/K-9404-2014; RODRIGUEZ, LUIS SANCHEZ/Q-6897-2019; Batlle, Vicente Feliú/Q-2766-2018</t>
  </si>
  <si>
    <t>Rivas_perez, Raul/0000-0002-4639-4274; RODRIGUEZ, LUIS SANCHEZ/0000-0002-9890-335X; RODRIGUEZ, LUIS SANCHEZ/0000-0002-9890-335X; Batlle, Vicente Feliú/0000-0002-3578-7910</t>
  </si>
  <si>
    <t>10.1016/j.advwatres.2007.02.002</t>
  </si>
  <si>
    <t>WOS:000247713700007</t>
  </si>
  <si>
    <t>Stauffer, F</t>
  </si>
  <si>
    <t>Stauffer, Fritz</t>
  </si>
  <si>
    <t>Impact of highly permeable sediment units with inclined bedding on solute transport in aquifers</t>
  </si>
  <si>
    <t>flow; hydraulic conductivity; inhomogeneous; anisotropic; finite element model; advective transport</t>
  </si>
  <si>
    <t>HETEROGENEOUS AQUIFERS; MACRODISPERSION; WHIRLS</t>
  </si>
  <si>
    <t>Investigations in outcrops of non-homogeneous gravel deposits in north-eastern Switzerland by Jussel et a]. [Jussel P, Stauffer F, Dracos T. Transport modeling in heterogeneous aquifers: 1. Statistical description and numerical generation of gravel deposits. Water Resour Res 1994.-30:1803-17] revealed distinct sedimentary structures or facies elements appearing as more or less horizontal lenses and layers embedded in extended patches of background gravel material. One of the observed sediment units consists of highly permeable inclined sequences of gravel layers. This inclination manifests itself as a strong anisotropy of the hydraulic conductivity with inclined principal directions. In this paper, the role of highly conductive sediment units with inclined bedding is investigated by a series of three-dimensional numerical flow and advective transport experiments. A typical single lens with inclined principal axes of the hydraulic conductivity tensor is investigated, which is embedded in homogeneous background matrix material. Particle tracking shows pronounced lateral (horizontal and vertical) distortions of the flow path depending on the angles of the bedding of the lens. The results allow better understanding of the flow and transport phenomena that are finally responsible for macrodispersion effects in similar gravel aquifers. (C) 2007 Elsevier Ltd. All rights reserved.</t>
  </si>
  <si>
    <t>ETH, Inst Environm Engn, CH-8093 Zurich, Switzerland</t>
  </si>
  <si>
    <t>Stauffer, F (corresponding author), ETH, Inst Environm Engn, CH-8093 Zurich, Switzerland.</t>
  </si>
  <si>
    <t>stauffer@ifu.baug.ethz.ch</t>
  </si>
  <si>
    <t>10.1016/j.advwatres.2007.04.008</t>
  </si>
  <si>
    <t>WOS:000250181400002</t>
  </si>
  <si>
    <t>Lee, SY; Carle, SF; Fogg, GE</t>
  </si>
  <si>
    <t>Lee, Si-Yong; Carle, Steven F.; Fogg, Graham E.</t>
  </si>
  <si>
    <t>Geologic heterogeneity and a comparison of two geostatistical models: Sequential Gaussian and transition probability-based geostatistical simulation</t>
  </si>
  <si>
    <t>geologic heterogeneity; geostatistical simulation; connectivity; drawdown response</t>
  </si>
  <si>
    <t>STATE GROUNDWATER-FLOW; HYDRAULIC CONDUCTIVITY; STOCHASTIC-ANALYSIS; SOLUTE TRANSPORT; NUMERICAL-SIMULATION; BOUNDED DOMAIN; MACRODISPERSION; MEDIA; DISPERSION; CONNECTIVITY</t>
  </si>
  <si>
    <t>A covariance-based model-fitting approach is often considered valid to represent field spatial variability of hydraulic properties. This study examines the representation of geologic heterogeneity in two types of geostatistical models under the same mean and spatial covariance structure, and subsequently its effect on the hydraulic response to a pumping test based on 3D high-resolution numerical simulation and field data. Two geostatistical simulation methods, sequential Gaussian simulation (SGS) and transition probability indicator simulation (TPROGS) were applied to create conditional realizations of alluvial fan aquifer systems in the Lawrence Livermore National Laboratory (LLNL) area. The simulated K fields were then used in a numerical groundwater flow model to simulate a pumping test performed at the LLNL site. Spatial connectivity measures of high-K materials (channel facies) captured connectivity characteristics of each geostatistical model and revealed that the TPROGS model created an aquifer (channel) network having greater lateral connectivity. SGS realizations neglected important geologic structures associated with channel and overbank (levee) facies, even though the covariance model used to create these realizations provided excellent fits to sample covariances computed from exhaustive samplings of TPROGS realizations. Observed drawdown response in monitoring wells during a pumping test and its numerical simulation shows that in an aquifer system with strongly connected network of high-K materials, the Gaussian approach could not reproduce a similar behavior in simulated drawdown response found in TPROGS case. Overall, the simulated drawdown responses demonstrate significant disagreement between TPROGS and SGS realizations. This study showed that important geologic characteristics may not be captured by a spatial covariance model, even if that model is exhaustively determined and closely fits the exponential function. (c) 2007 Elsevier Ltd. All rights reserved.</t>
  </si>
  <si>
    <t>Univ Calif Davis, Dept Geol, Davis, CA 95616 USA; Lawrence Livermore Natl Lab, Livermore, CA 94550 USA</t>
  </si>
  <si>
    <t>Lee, SY (corresponding author), SUNY Buffalo, Dept Geol, Buffalo, NY 14260 USA.</t>
  </si>
  <si>
    <t>sylee@ucdavis.edu; carle@oyster.llnl.gov; gefogg@ucdavis.edu</t>
  </si>
  <si>
    <t>Fogg, Graham/AAG-9504-2021</t>
  </si>
  <si>
    <t>10.1016/j.advwatres.2007.03.005</t>
  </si>
  <si>
    <t>WOS:000248435700004</t>
  </si>
  <si>
    <t>Chaves, P; Kojiri, T</t>
  </si>
  <si>
    <t>Chaves, Paulo; Kojiri, Toshiharu</t>
  </si>
  <si>
    <t>Deriving reservoir operational strategies considering water quantity and quality objectives by stochastic fuzzy neural networks</t>
  </si>
  <si>
    <t>stochastic optimization; reservoir operation; water quality; intelligent system; stochastic fuzzy neural network; evolving neural networks</t>
  </si>
  <si>
    <t>INTELLIGENT CONTROL; STORAGE RESERVOIR; SYSTEMS; OPTIMIZATION</t>
  </si>
  <si>
    <t>By taking advantage of the close relationship between quality and quantity of water, we investigated the potential improvements of the in-reservoir water quality through the optimization of reservoir operational strategies. However, the few available techniques for optimization of reservoir operational strategies present some limitations, such as restrictions on the number of state/decision variables, the impossibility considering stochastic characteristics and difficulties for considering simulation/prediction models. One technique which presents great potential for overcoming some of these limitations is applied here and investigated for the first time in such complex system. The method, named stochastic fuzzy neural network (SFNN), can be defined as a fuzzy neural network (FNN) model stochastically trained by a genetic algorithm (GA) based model to yield a quasi optimal solution. The term stochastically trained refers to the introduction of a new loop within the training process which accounts for the stochastic variable of the system and its probabilities of occurrence. The SFNN was successfully applied to the optimization of the monthly operational strategies considering maximum water utilization and improvements on water quality simultaneous. Results showed the potential improvements on the water quality through means of hydraulic control. (C) 2006 Elsevier Ltd. All rights reserved.</t>
  </si>
  <si>
    <t>Kyoto Univ, DPRI, Water Resources Res Ctr, Kyoto 6110011, Japan</t>
  </si>
  <si>
    <t>Chaves, P (corresponding author), Kyoto Univ, DPRI, Water Resources Res Ctr, Kyoto 6110011, Japan.</t>
  </si>
  <si>
    <t>phchaves@yahoo.com; tkojiri@wrcs.dpri.kyoto-u.ac.jp</t>
  </si>
  <si>
    <t>10.1016/j.advwatres.2006.11.011</t>
  </si>
  <si>
    <t>WOS:000246092800021</t>
  </si>
  <si>
    <t>Silva, O; Grifoll, J</t>
  </si>
  <si>
    <t>Silva, Orlando; Grifoll, Jordi</t>
  </si>
  <si>
    <t>Non-passive transport of volatile organic compounds in the unsaturated zone</t>
  </si>
  <si>
    <t>solute transport; VOC transport; volatilization; evaporation; vadose zone</t>
  </si>
  <si>
    <t>SATURATED POROUS-MEDIA; COUPLING DIAZINON VOLATILIZATION; DEPENDENT SURFACE-TENSION; SOIL-WATER RETENTION; SPATIAL VARIABILITY; COLUMN EXPERIMENTS; NUMERICAL-MODEL; OVEN DRYNESS; FLOW; EVAPORATION</t>
  </si>
  <si>
    <t>A detailed model was formulated to describe the non-passive transport of water-soluble chemicals in the unsaturated zone and used to illustrate one-dimensional infiltration and redistribution of alcohol-water mixtures. The model includes the dependence of density, viscosity, surface tension, molecular diffusion coefficient in the liquid-phase, and gas-liquid partition coefficient on the aqueous mixture composition. It also takes into account the decrease in the gas-liquid partition coefficient at high capillary pressures, in accordance with Kelvin's equation for multi-component mixtures. Simulation of butanol-water mixtures infiltration in sand was in agreement with the experimental data and simulations reported in the literature. Simulation of methanol infiltration and redistribution in two different soils showed that methanol concentration significantly affects volumetric liquid content and concentration profiles, as well as the normalized volatilization and evaporation fluxes. Dispersion in the liquid-phase was the predominant mechanism in the transport of methanol when dispersivity at saturation was set to 7.8 cm. Liquid flow was mainly due to capillary pressure gradients induced by changes in volumetric liquid content. However, for dispersivity at saturation set to 0.2 cm, changes in surface tension due to variation in composition induced important liquid flow and convection in the liquid-phase was the most active transport mechanism. When the Kelvin effect was ignored within the soil, the gas-phase diffusion was significantly lower, leading to lower evaporation flux of water and higher volumetric liquid contents near the soil surface. (c) 2006 Elsevier Ltd. All rights reserved.</t>
  </si>
  <si>
    <t>Univ Rovira &amp; Virgili, Dept Engn Quim, Grp Recerca Fenomens Transport, Tarragona 43007, Spain</t>
  </si>
  <si>
    <t>Grifoll, J (corresponding author), Univ Rovira &amp; Virgili, Dept Engn Quim, Grp Recerca Fenomens Transport, Av Paisos Catalans 26, Tarragona 43007, Spain.</t>
  </si>
  <si>
    <t>orlando.silva@urv.cat; jordi.grifoll@urv.cat</t>
  </si>
  <si>
    <t>Grifoll, Jordi/C-3946-2011</t>
  </si>
  <si>
    <t>Grifoll, Jordi/0000-0003-3067-2644</t>
  </si>
  <si>
    <t>10.1016/j.advwatres.2006.06.004</t>
  </si>
  <si>
    <t>WOS:000245259400006</t>
  </si>
  <si>
    <t>Chaudhuri, A; Sekhar, M</t>
  </si>
  <si>
    <t>Chaudhuri, A.; Sekhar, M.</t>
  </si>
  <si>
    <t>Analysis of biodegradation in a 3-D heterogeneous porous medium using nonlinear stochastic finite element method</t>
  </si>
  <si>
    <t>stochastic analysis; heterogeneous porous medium; reactive solute transport; biodegradation; stochastic finite element method; nonlinearity</t>
  </si>
  <si>
    <t>REACTIVE TRANSPORT; SOLUTE; FLOW; UNCERTAINTY; AQUIFERS</t>
  </si>
  <si>
    <t>Probabilistic analysis by Monte Carlo Simulation method (MCSM) is a computationally prohibitive task for a reactive solute transport involving coupled PDEs with nonlinear source/sink terms in 3-D heterogeneous porous media. The perturbation based stochastic finite element method (SFEM) is an attractive alternative method to MCSM as it is computationally efficient and accurate. In the present study SFEM is developed for solving nonlinear reactive solute transport problem in a 3-D heterogeneous medium. Here the solution of the biodegradation problem involving a single solute by a single class of microorganisms coupled with dynamic microbial growth is attempted using this method. The SEEM here produces a second-order accurate solution for the mean and a first-order accurate solution for the standard deviation of concentrations. In this study both the physical parameters (hydraulic conductivity, porosity, dispersivity and diffusion coefficient) and the biological parameters (maximum substrate utilization rate and the coefficient of cell decay) are considered as spatially varying random fields. A comparison between the MCSM and SFEM for the mean and standard deviation of concentration is made for I-D and 3-D problem. The effects of heterogeneity on the degradation of substrate and growth of biomass concentrations for a range of variances of input parameters are discussed for both I-D and 3-D problems. (C) 2006 Elsevier Ltd. All rights reserved.</t>
  </si>
  <si>
    <t>Indian Inst Sci, Dept Civil Engn, Bangalore 560012, Karnataka, India</t>
  </si>
  <si>
    <t>Sekhar, M (corresponding author), Indian Inst Sci, Dept Civil Engn, Bangalore 560012, Karnataka, India.</t>
  </si>
  <si>
    <t>abhijit@civil.iisc.ernet.in; muddu@civil.iisc.ernet.in</t>
  </si>
  <si>
    <t>Chaudhuri, Abhijit/D-1175-2013; Muddu, Sekhar/E-6215-2010</t>
  </si>
  <si>
    <t>Chaudhuri, Abhijit/0000-0003-3198-5781; Sekhar, Muddu/0000-0001-9326-1813</t>
  </si>
  <si>
    <t>10.1016/j.advwatres.2006.04.001</t>
  </si>
  <si>
    <t>WOS:000244977700024</t>
  </si>
  <si>
    <t>Durlofsky, LJ; Efendiev, Y; Ginting, V</t>
  </si>
  <si>
    <t>Durlofsky, L. J.; Efendiev, Y.; Ginting, V.</t>
  </si>
  <si>
    <t>An adaptive local-global multiscale finite volume element method for two-phase flow simulations</t>
  </si>
  <si>
    <t>subsurface; flow simulation; heterogeneity; multiscale; upscaling; finite element; finite volume; subgrid; transport; local-global</t>
  </si>
  <si>
    <t>ELLIPTIC PROBLEMS; PERMEABILITY</t>
  </si>
  <si>
    <t>Multiscale solution methods are currently under active investigation for the simulation of subsurface flow in heterogeneous formations. These procedures capture the effects of fine scale permeability variations through the calculation of specialized coarse scale basis functions. Most of the multiscale techniques presented to date employ localization approximations in the calculation of these basis functions. For some highly correlated (e.g., channelized) formations, however, global effects are important and these may need to be incorporated into the multiscale basis functions. This can be accomplished using global fine scale simulations, but this may be computationally expensive. In this paper an adaptive local-global technique, originally developed within the context of upscaling, is applied for the computation of multiscale basis functions. The procedure enables the efficient incorporation of approximate global information, determined via coarse scale simulations, into the multiscale basis functions. The resulting procedure is formulated as a finite volume element method and is applied for a number of single- and two-phase flow simulations of channelized two-dimensional systems. Both conforming and nonconforming procedures are considered. The level of accuracy of the resulting method is shown to be consistently higher than that of the standard finite volume element multiscale technique based on localized basis functions determined using linear pressure boundary conditions. (C) 2006 Elsevier Ltd. All rights reserved.</t>
  </si>
  <si>
    <t>Texas A&amp;M Univ, Dept Math, College Stn, TX 77843 USA; Stanford Univ, Dept Petr Engn, Stanford, CA 94305 USA; Texas A&amp;M Univ, Inst Sci Computat, College Stn, TX 77843 USA</t>
  </si>
  <si>
    <t>Efendiev, Y (corresponding author), Texas A&amp;M Univ, Dept Math, College Stn, TX 77843 USA.</t>
  </si>
  <si>
    <t>efendiev@math.tamu.edu</t>
  </si>
  <si>
    <t>Efendiev, Yalchin/F-2777-2015</t>
  </si>
  <si>
    <t>Ginting, Victor/0000-0002-8191-5944</t>
  </si>
  <si>
    <t>10.1016/j.advwatres.2006.04.002</t>
  </si>
  <si>
    <t>WOS:000244977700023</t>
  </si>
  <si>
    <t>Liao, HS; Knight, DW</t>
  </si>
  <si>
    <t>Liao, Huasheng; Knight, Donald W.</t>
  </si>
  <si>
    <t>Analytic stage-discharge formulae for flow in straight trapezoidal open channels</t>
  </si>
  <si>
    <t>boundary shear; channel flow; mathematical models; river flow; turbulent flow; velocity distribution</t>
  </si>
  <si>
    <t>BOUNDARY SHEAR; DEPTH</t>
  </si>
  <si>
    <t>Analytic stage-discharge formulae are derived for flow in straight trapezoidal channels, based on the 2D analytic velocity distribution in open channels given by Shiono and Knight [Shiono K, Knight DW, Turbulent open-channel flows with variable depth across the channel. J Fluid Mech 1991;222:617-46]. A simple hand-calculation method is provided. Legendre incomplete elliptic integrals of the first and second kinds and a binomial series expansion are used in the derivation of these analytic formulae, together with physically based hydraulic parameters, such as local friction factor (f), dimensionless eddy viscosity (lambda) and secondary flow (Gamma). The stage-discharge results obtained from the formulae are shown to be in good agreement with experimental data, as are the corresponding analytic velocity and boundary shear stress distributions. The influences f, lambda and Gamma on the stage-discharge relationship are also discussed. (C) 2007 Elsevier Ltd. All rights reserved.</t>
  </si>
  <si>
    <t>Univ Birmingham, Dept Civil Engn, Birmingham B15 2TT, W Midlands, England; Sichuan Univ, State Key Lab Hydraul &amp; Mt River Engn, Chengdu 610065, Peoples R China</t>
  </si>
  <si>
    <t>Knight, DW (corresponding author), Univ Birmingham, Dept Civil Engn, Birmingham B15 2TT, W Midlands, England.</t>
  </si>
  <si>
    <t>liaoh@msu.edu; d.w.knight@bham.ac.uk</t>
  </si>
  <si>
    <t>EPSRC [EP/D50385X/1] Funding Source: UKRI; Engineering and Physical Sciences Research Council [EP/D50385X/1] Funding Source: researchfish</t>
  </si>
  <si>
    <t>EPSRC(UK Research &amp; Innovation (UKRI)Engineering &amp; Physical Sciences Research Council (EPSRC)); Engineering and Physical Sciences Research Council(UK Research &amp; Innovation (UKRI)Engineering &amp; Physical Sciences Research Council (EPSRC))</t>
  </si>
  <si>
    <t>10.1016/j.advwatres.2007.05.002</t>
  </si>
  <si>
    <t>WOS:000250181400007</t>
  </si>
  <si>
    <t>Duan, QY; Ajami, NK; Gao, XG; Sorooshian, S</t>
  </si>
  <si>
    <t>Duan, Qingyun; Ajami, Newsha K.; Gao, Xiaogang; Sorooshian, Soroosh</t>
  </si>
  <si>
    <t>Multi-model ensemble hydrologic prediction using Bayesian model averaging</t>
  </si>
  <si>
    <t>Bayesian model averaging; ensemble hydrologic prediction; multi-model combination; uncertainty estimation</t>
  </si>
  <si>
    <t>RAINFALL-RUNOFF MODELS; PARAMETER UNCERTAINTY; GLOBAL OPTIMIZATION; COMBINATION; FORECASTS; VERIFICATION; CALIBRATION; WEATHER; SCIENCE; OUTPUTS</t>
  </si>
  <si>
    <t>Multi-model ensemble strategy is a means to exploit the diversity of skillful predictions from different models. This paper studies the use of Bayesian model averaging (BMA) scheme to develop more skillful and reliable probabilistic hydrologic predictions from multiple competing predictions made by several hydrologic models. BMA is a statistical procedure that infers consensus predictions by weighing individual predictions based on their probabilistic likelihood measures, with the better performing predictions receiving higher weights than the worse performing ones. Furthermore, BMA provides a more reliable description of the total predictive uncertainty than the original ensemble, leading to a sharper and better calibrated probability density function (PDF) for the probabilistic predictions. In this study, a nine-member ensemble of hydrologic predictions was used to test and evaluate the BMA scheme. This ensemble was generated by calibrating three different hydrologic models using three distinct objective functions. These objective functions were chosen in a way that forces the models to capture certain aspects of the hydrograph well (e.g., peaks, mid-flows and low flows). Two sets of numerical experiments were carried out on three test basins in the US to explore the best way of using the BMA scheme. In the first set, a single set of BMA weights was computed to obtain BMA predictions, while the second set employed multiple sets of weights, with distinct sets corresponding to different flow intervals. In both sets, the streamflow values were transformed using Box-Cox transformation to ensure that the probability distribution of the prediction errors is approximately Gaussian. A split sample approach was used to obtain and validate the BMA predictions. The test results showed that BMA scheme has the advantage of generating more skillful and equally reliable probabilistic predictions than original ensemble. The performance of the expected BMA predictions in terms of daily root mean square error (DRMS) and daily absolute mean error (DABS) is generally superior to that of the best individual predictions. Furthermore, the BMA predictions employing multiple sets of weights are generally better than those using single set of weights. (C) 2006 Elsevier Ltd. All rights reserved.</t>
  </si>
  <si>
    <t>Lawrence Livermore Natl Lab, Livermore, CA 94550 USA; Univ Calif Irvine, Irvine, CA 92717 USA</t>
  </si>
  <si>
    <t>Duan, QY (corresponding author), Lawrence Livermore Natl Lab, POB 808,700 East Ave, Livermore, CA 94550 USA.</t>
  </si>
  <si>
    <t>qduan@llnl.gov</t>
  </si>
  <si>
    <t>Ajami, newsha K/C-9151-2017; Ajami, Newsha/GLU-2387-2022; Duan, Qingyun/C-7652-2011; sorooshian, soroosh/B-3753-2008</t>
  </si>
  <si>
    <t>Ajami, newsha K/0000-0003-4421-3764; Ajami, Newsha/0000-0003-4421-3764; Duan, Qingyun/0000-0001-9955-1512; sorooshian, soroosh/0000-0001-7774-5113</t>
  </si>
  <si>
    <t>10.1016/j.advwatres.2006.11.014</t>
  </si>
  <si>
    <t>WOS:000246092800025</t>
  </si>
  <si>
    <t>Zhang, XX; Lv, M; Crawford, JW; Young, IM</t>
  </si>
  <si>
    <t>Zhang, Xiaoxian; Lv, Mouchao; Crawford, John W.; Young, Iain M.</t>
  </si>
  <si>
    <t>The impact of boundary on the fractional advection-dispersion equation for solute transport in soil: Defining the fractional dispersive flux with the Caputo derivatives</t>
  </si>
  <si>
    <t>fractional advection-dispersion equation; boundary conditions; solute transport; soil; aquifer; Caputo derivatives; numerical solution; tracer experiment</t>
  </si>
  <si>
    <t>FINITE-DIFFERENCE APPROXIMATIONS; PORE-SCALE SIMULATION; POROUS-MEDIA; HYDRAULIC CONDUCTIVITY; NUMERICAL-SOLUTION; MASS-BALANCE; LEVY MOTION; TRACER TEST; MODEL; FLOW</t>
  </si>
  <si>
    <t>The inherent heterogeneity of geological media often results in anomalous dispersion for solute transport through them, and how to model it has been an interest over the past few decades. One promising approach that has been increasingly used to simulate the anomalous transport in surface and subsurface water is the fractional advection-dispersion equation (FADE), derived as a special case of the more general continuous time random walk or the stochastic continuum model. In FADE, the dispersion is not local and the solutes have appreciable probability to move long distances, and thus reach the boundary faster than predicted by the classical advection-dispersion equation (ADE). How to deal with different boundaries associated with FADE and their consequent impact is an issue that has not been thoroughly explored. In this paper we address this by taking one-dimensional solute movement in soil columns as an example. We show that the commonly used FADE with its fractional derivatives defined by the Riemann-Liouville definition is problematic and could result in unphysical results for solute transport in bounded domains; a modified method with the fractional dispersive flux defined by the Caputo derivatives is presented to overcome this problem. A finite volume approach is given to numerically solve the modified FADE and its associated boundaries. With the numerical model, we analyse the inlet-boundary treatment in displacement experiments in soil columns, and find that, as in ADE, treating the inlet as a prescribed concentration boundary gives rise to mass-balance errors and such errors could be more significant in FADE because of its non-local dispersion. We also discuss a less-documented but important issue in hydrology: how to treat the upstream boundary in analysing the lateral movement of tracer in an aquifer when the tracer is injected as a pulse. It is shown that the use of an infinite domain, as commonly assumed in literature, leads to unphysical backward dispersion, which has a significant impact on data interpretation. To avoid this, the upstream boundary should be flux-prescribed and located at the upstream edge of the injecting point. We apply the model to simulate the movement of Cl- in a tracer experiment conducted in a saturated hillslope, and analyse in details the significance of upstream-boundary treatments in parameter estimation. (C) 2006 Elsevier Ltd. All rights reserved.</t>
  </si>
  <si>
    <t>Univ Abertay Dundee, SMBIOS Ctr, Dundee DD1 1HG, Scotland; NW A&amp;F Univ, Coll Water Resources &amp; Architectural Engn, Yangling 712100, Shanxi Province, Peoples R China; Chinese Acad Agr Sci, Farmland Irrigat Res Inst, Xinxiang 453003, Henan Province, Peoples R China</t>
  </si>
  <si>
    <t>Zhang, XX (corresponding author), Univ Abertay Dundee, SMBIOS Ctr, Bell St, Dundee DD1 1HG, Scotland.</t>
  </si>
  <si>
    <t>x.zhang@abertay.ac.uk</t>
  </si>
  <si>
    <t>Young, Iain McEwing/C-9210-2011</t>
  </si>
  <si>
    <t>Young, Iain McEwing/0000-0002-7588-9006; Zhang, Xiaoxian/0000-0003-1883-8306; Crawford, John/0000-0002-7139-0355</t>
  </si>
  <si>
    <t>10.1016/j.advwatres.2006.11.002</t>
  </si>
  <si>
    <t>WOS:000246092800013</t>
  </si>
  <si>
    <t>Afshar, MH</t>
  </si>
  <si>
    <t>Afshar, M. H.</t>
  </si>
  <si>
    <t>Partially constrained ant colony optimization algorithm for the solution of constrained optimization problems: Application to storm water network</t>
  </si>
  <si>
    <t>constrained ant colony optimization algorithm; explicit constraints; optimal design; storm water network</t>
  </si>
  <si>
    <t>DESIGN</t>
  </si>
  <si>
    <t>This paper exploits the unique feature of the Ant Colony Optimization Algorithm (ACOA), namely incremental solution building mechanism, to develop partially constraint ACO algorithms for the solution of optimization problems with explicit constraints. The method is based on the provision of a tabu list for each ant at each decision point of the problem so that some constraints of the problem are satisfied. The application of the method to the problem of storm water network design is formulated and presented. The network nodes are considered as the decision points and the nodal elevations of the network are used as the decision variables of the optimization problem. Two partially constrained ACO algorithms are formulated and applied to a benchmark example of storm water network design and the results are compared with those of the original unconstrained algorithm and existing methods. In the first algorithm the positive slope constraints are satisfied explicitly and the rest are satisfied by using the penalty method while in the second one the satisfaction of constraints regarding the maximum ratio of flow depth to the diameter are also achieved explicitly via the tabu list. The method is shown to be very effective and efficient in locating the optimal solutions and in terms of the convergence characteristics of the resulting ACO algorithms. The proposed algorithms are also shown to be relatively insensitive to the initial colony used compared to the original algorithm. Furthermore, the method proves itself capable of finding an optimal or near-optimal solution, independent of the discretisation level and the size of the colony used. (c) 2006 Elsevier Ltd. All rights reserved.</t>
  </si>
  <si>
    <t>Iran Univ Sci &amp; Technol, Tehran 16844, Iran</t>
  </si>
  <si>
    <t>Afshar, MH (corresponding author), Iran Univ Sci &amp; Technol, Tehran 16844, Iran.</t>
  </si>
  <si>
    <t>mhafshar@iust.ac.ir</t>
  </si>
  <si>
    <t>afshar, mohammad hadi/0000-0002-8270-2086</t>
  </si>
  <si>
    <t>10.1016/j.advwatres.2006.08.004</t>
  </si>
  <si>
    <t>WOS:000245259400017</t>
  </si>
  <si>
    <t>Cornaton, F; Perrochet, P</t>
  </si>
  <si>
    <t>Cornaton, F.; Perrochet, P.</t>
  </si>
  <si>
    <t>Reply to Comment on groundwater age, life expectancy and transit time distributions in advective-dispersive systems: 1. Generalized reservoir theory by Timothy R. Ginn</t>
  </si>
  <si>
    <t>groundwater age; transient distributions; probabilistic models; deterministic models</t>
  </si>
  <si>
    <t>SIMULATION</t>
  </si>
  <si>
    <t>Univ Neuchatel, Inst Geol, CHYN, CH-2007 Neuchatel, Switzerland</t>
  </si>
  <si>
    <t>Cornaton, F (corresponding author), Univ Neuchatel, Inst Geol, CHYN, Emile Argand 11, CH-2007 Neuchatel, Switzerland.</t>
  </si>
  <si>
    <t>fabien.cornaton@unine.ch; pierre.perrochet@unine.ch</t>
  </si>
  <si>
    <t>Cornaton, Fabien/0000-0002-5088-7880</t>
  </si>
  <si>
    <t>10.1016/j.advwatres.2006.09.006</t>
  </si>
  <si>
    <t>WOS:000245259400026</t>
  </si>
  <si>
    <t>Struthers, I; Sivapalan, M; Hinz, C</t>
  </si>
  <si>
    <t>Struthers, Iain; Sivapalan, Murugesu; Hinz, Christoph</t>
  </si>
  <si>
    <t>Conceptual examination of climate-soil controls upon rainfall partitioning in an open-fractured soil: I. Single storm response</t>
  </si>
  <si>
    <t>fractures; macropores; conceptual modelling; water balance</t>
  </si>
  <si>
    <t>MACROPORE FLOW; WATER-FLOW; INFILTRATION; CATCHMENT; TRANSPORT; DRAINAGE; MODELS; FIELD</t>
  </si>
  <si>
    <t>A simple two-domain model was used to gain an improved conceptual understanding of climate-soil controls upon volumetric rainfall partitioning, between matrix domain infiltration, fracture domain infiltration and surface runoff, for a soil with surface-exposed fractures. Dimensionless similarity parameters, relating the storm duration to the characteristic drainage response time of each domain, and relating the storm intensity to the potential drainage rate of each domain, were developed to characterise the response of the soil to a single storm event. Criteria for the triggering of fracture flow and the triggering of surface runoff were developed based upon these similarity parameters, and the influence of fractures upon altering surface runoff generation behaviour quantified. The relative importance of matrix infiltration excess, saturation excess, within-storm variability in rainfall intensity and the antecedent moisture condition upon response behaviour was also investigated. A diagrammatic device, termed a partitioning triangle, was used to illustrate partitioning for a given set of similarity parameters. This analytical approach provides a suitable framework for stochastic examination of the long-term hydrological response behaviour of fractured soils. (C) 2006 Elsevier Ltd. All rights reserved.</t>
  </si>
  <si>
    <t>struther@sese.uwa.edu.au; sivapala@uiuc.edu; chinz@fnas.uwa.edu.au</t>
  </si>
  <si>
    <t>Hinz, Christoph/I-5455-2014; Sivapalan, Murugesu/A-3538-2008</t>
  </si>
  <si>
    <t>Hinz, Christoph/0000-0003-0691-7402; Sivapalan, Murugesu/0000-0003-3004-3530</t>
  </si>
  <si>
    <t>10.1016/j.advwatres.2006.04.006</t>
  </si>
  <si>
    <t>WOS:000244977700018</t>
  </si>
  <si>
    <t>Zhao, WS; Ioannidis, MA</t>
  </si>
  <si>
    <t>Zhao, Weishu; Ioannidis, Marios A.</t>
  </si>
  <si>
    <t>Effect of NAPL film stability on the dissolution of residual wetting NAPL in porous media: A pore-scale modeling study</t>
  </si>
  <si>
    <t>non-aqueous phase; pore network; wettability; films; dissolution</t>
  </si>
  <si>
    <t>NONAQUEOUS PHASE LIQUID; WATER-WET CONDITIONS; MASS-TRANSFER RATES; WETTABILITY ALTERATION; OIL-WET; NETWORK SIMULATION; COAL-TAR; SURFACTANTS; RESERVOIRS; CARBONATES</t>
  </si>
  <si>
    <t>Wettability profoundly affects not only the initial distribution of residual NAPL contaminants in natural soils, but also their subsequent dissolution in a flowing aqueous phase. Under conditions of preferential NAPL wettability, the residual NAPL phase is found within the smaller pores and in the form of continuous corner filaments and thick films on pore walls. Such films expose a much greater interfacial area for mass transfer than would be exposed by the same amount of non-wetting NAPL. Importantly, capillary and hydraulic continuity of NAPL filaments and thick films is essential for sustaining NAPL-water counterflow during the course of NAPL dissolution in flowing groundwater-a mechanism which maintains and even increases the interfacial area for mass transfer. Continued dissolution results in gradual thinning of the NAPL films, which may become unstable and rupture causing disconnection of the residual NAPL in the form of clusters. Using a pore network simulator, we demonstrate that NAPL film instability drastically modifies the microscopic configuration of residual NAPL, and hence the local hydrodynamic conditions and interfacial area for mass transfer, with concomitant effects on macroscopically observable quantities, such as the aqueous effluent concentration and the fractional NAPL recovery with time. These results strongly suggest that the disjoining pressure of NAPL films may exert an important, and hitherto unaccounted, control on the dissolution behaviour of a residual NAPL phase in oil wet systems. (C) 2006 Elsevier Ltd. All rights reserved.</t>
  </si>
  <si>
    <t>Univ Waterloo, Dept Chem Engn, Waterloo, ON N2L 3G1, Canada</t>
  </si>
  <si>
    <t>Zhao, WS (corresponding author), Univ Waterloo, Dept Chem Engn, Waterloo, ON N2L 3G1, Canada.</t>
  </si>
  <si>
    <t>wzhao@engmail.uwaterloo.ca</t>
  </si>
  <si>
    <t>Ioannidis, Marios/0000-0002-2784-6351</t>
  </si>
  <si>
    <t>10.1016/j.advwatres.2005.03.025</t>
  </si>
  <si>
    <t>WOS:000243620000002</t>
  </si>
  <si>
    <t>Liu, YZ; Shi, JZ; Perrie, W</t>
  </si>
  <si>
    <t>Liu, Ying-Zhong; Shi, John Z.; Perrie, Will</t>
  </si>
  <si>
    <t>A theoretical formulation for modeling 3D wave and current interactions in estuaries</t>
  </si>
  <si>
    <t>wave-current interactions; theoretical model; dimensional analysis; estuarine; coastal waters</t>
  </si>
  <si>
    <t>SHORT GRAVITY WAVES; WATER-WAVES; BOUNDARY-LAYER; CHANGJIANG ESTUARY; UNIFORM CURRENTS; SURFACE-WAVES; DRIVEN; FLOW; BED; RESUSPENSION</t>
  </si>
  <si>
    <t>Based on the fundamental hydrodynamic equations, a theoretical model is proposed for describing wave and current interactions in estuaries. The following basic assumptions are made: (1) wave period is several orders smaller than that of the tidal currents, (2) tidal current is periodic ranging from semi-diurnal to diurnal, and (3) the estuarine bottom topography is slowly varying with characteristic length variation that is much greater than its wavelength. Two systems of equation are obtained, one for the tidal motion containing the action from the waves and the other for the waves including the effects of the tidal motions. These two systems of equations are coupled and have to be solved iteratively to give their complete interactions. (c) 2007 Elsevier Ltd. All rights reserved.</t>
  </si>
  <si>
    <t>Shanghai Jiao Tong Univ, Sch Naval Architecture Ocean &amp; Civil Engn, Shanghai 200030, Peoples R China; Fisheries &amp; Oceans Canada, Bedford Inst Oceanog, Dartmouth, NS, Canada</t>
  </si>
  <si>
    <t>Shi, JZ (corresponding author), Shanghai Jiao Tong Univ, Sch Naval Architecture Ocean &amp; Civil Engn, 1954 Hua Shan Rd, Shanghai 200030, Peoples R China.</t>
  </si>
  <si>
    <t>zshi@sjtu.edu.cn</t>
  </si>
  <si>
    <t>10.1016/j.advwatres.2007.01.002</t>
  </si>
  <si>
    <t>WOS:000247713700003</t>
  </si>
  <si>
    <t>Carminati, A; Kaestner, A; Hassanein, R; Ippisch, O; Vontobel, P; Fluhler, H</t>
  </si>
  <si>
    <t>Carminati, A.; Kaestner, A.; Hassanein, R.; Ippisch, O.; Vontobel, P.; Fluehler, H.</t>
  </si>
  <si>
    <t>Infiltration through series of soil aggregates: Neutron radiography and modeling</t>
  </si>
  <si>
    <t>water flow; unsaturated conditions; soil aggregates; contact region; neutron radiography; numerical simulation</t>
  </si>
  <si>
    <t>HYDRAULIC CONDUCTIVITY; ORGANIC-MATTER; POROUS-MEDIA; WATER; TRANSPORT; DYNAMICS; TILLAGE</t>
  </si>
  <si>
    <t>Soils are often structured as fine-porous aggregates separated by large inter-aggregate pores. Under unsaturated conditions, water is mostly stored in the aggregates and water flow depends on the properties of the aggregates as well as on those of the contacts between aggregates. The goal of this study is to model and evaluate the hydraulic properties of the contacts. We used neutron radiography to monitor the infiltration of water through series of aggregates. The flow process was numerically simulated by considering the hydraulically conducting contact area between aggregates as a variable that depends on the capillary pressure. This contact area was evaluated by matching the observed and simulated water flow across aggregates. We determined the conductivity of the contacts assuming that it scales with the contact area. We also measured the equivalent conductivity of series of aggregates. We found that during drainage the hydraulically conducting contact area drastically decreases and the conductivity of the contacts becomes much smaller than that of the aggregates. We also found that the equivalent conductivity of the aggregate series decreases as the conductivity of the contacts. We concluded that the contacts control the flow: they are highly conductive when wet, but act as bottle-necks under drained conditions. The abrupt transition between these two limiting cases indicates that the contact region is more rapidly drained than the aggregate interior. Our findings might be extended to describe water transfer to an evaporating boundary, infiltration and storage of water in unsaturated aggregated soils. (C) 2006 Elsevier Ltd. All rights reserved.</t>
  </si>
  <si>
    <t>ETH, Inst Terr Ecosyst, CH-8092 Zurich, Switzerland; PSI, Villigen, Switzerland; Univ Stuttgart, Simulat Large Syst Dept, D-7000 Stuttgart, Germany</t>
  </si>
  <si>
    <t>Carminati, A (corresponding author), ETH, Inst Terr Ecosyst, Univ Str 16, CH-8092 Zurich, Switzerland.</t>
  </si>
  <si>
    <t>andrea.carminati@env.ethz.ch; anders.kaestner@env.ethz.ch; rene.hassanein@psi.ch; olaf.ippisch@ipvs.uni-stuttgart.de; peter.vontobel@psi.ch; fluehler@env.ethz.ch</t>
  </si>
  <si>
    <t>Carminati, Andrea/AAE-1926-2021; Kaestner, Anders P/A-4440-2014; Carminati, Andrea/C-5500-2013; Carminati, Andrea/V-2336-2018</t>
  </si>
  <si>
    <t>Kaestner, Anders P/0000-0003-4054-4726; Carminati, Andrea/0000-0001-7415-0480</t>
  </si>
  <si>
    <t>10.1016/j.advwatres.2006.10.006</t>
  </si>
  <si>
    <t>WOS:000246092800010</t>
  </si>
  <si>
    <t>Choi, M; Jacobs, JM</t>
  </si>
  <si>
    <t>Choi, Minha; Jacobs, Jennifer M.</t>
  </si>
  <si>
    <t>Soil moisture variability of root zone profiles within SMEX02 remote sensing footprints</t>
  </si>
  <si>
    <t>SMEX02; soil moisture variability; coefficient of variation; physical model; normal and log-normal distributions; time stability</t>
  </si>
  <si>
    <t>WATER-CONTENT; HYDROLOGY EXPERIMENT; SPATIAL-DISTRIBUTION; SURFACE; STABILITY; TIME; DYNAMICS; PATTERNS</t>
  </si>
  <si>
    <t>Remote sensing of soil moisture effectively provides soil moisture at a large scale, but does not explain highly heterogeneous soil moisture characteristics within remote sensing footprints. In this study, field scale spatio-temporal variability of root zone soil moisture was analyzed. During the Soil Moisture Experiment 2002 (SMEX02), daily soil moisture profiles (i.e., 0-6, 5-11, 15-21, and 25-31 cm) were measured in two fields in Walnut Creek watershed, Ames, Iowa, USA. Theta probe measurements of the volumetric soil moisture profile data were used to analyze statistical moments and time stability and to validate soil moisture predicted by a simple physical model simulation. For all depths, the coefficient of variation of soil moisture is well explained by the mean soil moisture using an exponential relationship. The simple model simulated very similar variability patterns as those observed. As soil depth increases, soil moisture distributions shift from skewed to normal patterns. At the surface depth, the soil moisture during dry down is log-normally distributed, while the soil moisture is normally distributed after rainfall. At all depths below the surface, the normal distribution captures the soil moisture variability for all conditions. Time stability analyses show that spatial patterns of sampling points are preserved for all depths and that time stability of surface measurements is a good indicator of subsurface time stability. The most time stable sampling sites estimate the field average root zone soil moisture value within +/- 2.1% volumetric soil moisture. (c) 2006 Elsevier Ltd. All rights reserved.</t>
  </si>
  <si>
    <t>Univ New Hampshire, Dept Civil Engn, Durham, NH 03824 USA</t>
  </si>
  <si>
    <t>Choi, M (corresponding author), Univ New Hampshire, Dept Civil Engn, Gregg Hall,35 Colovos Rd, Durham, NH 03824 USA.</t>
  </si>
  <si>
    <t>mchoi@unh.edu</t>
  </si>
  <si>
    <t>Choi, Minha/ABH-7266-2020</t>
  </si>
  <si>
    <t>Jacobs, Jennifer/0000-0003-3824-6439</t>
  </si>
  <si>
    <t>10.1016/j.advwatres.2006.07.007</t>
  </si>
  <si>
    <t>WOS:000245259400012</t>
  </si>
  <si>
    <t>Delay, F; Kaczmaryk, A; Ackerer, P</t>
  </si>
  <si>
    <t>Delay, Frederick; Kaczmaryk, Anne; Ackerer, Philippe</t>
  </si>
  <si>
    <t>Inversion of interference hydraulic pumping tests in both homogeneous and fractal dual media</t>
  </si>
  <si>
    <t>interference pumping test; inverse problem; fractured porous reservoirs; dual medium; fractal media</t>
  </si>
  <si>
    <t>HETEROGENEOUS POROUS-MEDIA; STEADY-STATE CONDITIONS; AQUIFER PARAMETERS; FLOW; TRANSPORT; MODEL; DIFFUSION; TRANSIENT; GEOMETRY; MATRIX</t>
  </si>
  <si>
    <t>This work proposes a complete method for automatic inversion of data from hydraulic interference pumping tests based on both homogeneous and fractal dual-medium approaches. The aim is to seek a new alternative concept able to interpret field data, identify macroscopic hydraulic parameters and therefore enhance the understanding of flow in porous fractured reservoirs. Because of its much contrasted sensitivities to parameters, the dual-medium approach yields an ill-posed inverse problem that requires a specific optimization procedure including the calculation of analytical sensitivities and their possible re-scaling. Once these constraints are fulfilled, the inversion proves accurate, provides unambiguous and reliable results. In the fractal context inverting several drawdown curves from different locations at the same time reveals more accurate. Finally, hydraulic parameters drawn from inversion should be taken into account to improve in various situations the conditioning of up-scaled flow in fractured rocks. (C) 2006 Elsevier Ltd. All rights reserved.</t>
  </si>
  <si>
    <t>Univ Poitiers, CNRS, UMR 6532, F-86022 Poitiers, France; Fluid &amp; Solid Mech Inst Strasbourg, F-67000 Strasbourg, France</t>
  </si>
  <si>
    <t>Delay, F (corresponding author), Univ Poitiers, CNRS, UMR 6532, Earth Sci Bldg,40 Ave Recteur Pineau, F-86022 Poitiers, France.</t>
  </si>
  <si>
    <t>frd@ccr.jussieu.fr</t>
  </si>
  <si>
    <t>Poitiers, Poitiers/I-9363-2012</t>
  </si>
  <si>
    <t>Ackerer, Philippe/0000-0002-9111-6118</t>
  </si>
  <si>
    <t>10.1016/j.advwatres.2006.06.008</t>
  </si>
  <si>
    <t>WOS:000244977700002</t>
  </si>
  <si>
    <t>Xu, XF; Chen, SY; Zhang, DX</t>
  </si>
  <si>
    <t>Xu, Xiaofeng; Chen, Shiyi; Zhang, Dongxiao</t>
  </si>
  <si>
    <t>Comment on the effect of anisotropy on the onset of convection in a porous medium - Reply</t>
  </si>
  <si>
    <t>Univ Oklahoma, Norman, OK 73019 USA; Johns Hopkins Univ, Baltimore, MD 21218 USA; Peking Univ, Coll Engn, Beijing 100871, Peoples R China</t>
  </si>
  <si>
    <t>Zhang, DX (corresponding author), Univ Oklahoma, Norman, OK 73019 USA.</t>
  </si>
  <si>
    <t>donzhang@ou.edu</t>
  </si>
  <si>
    <t>Zhang, Dongxiao/D-5289-2009; Zhang, Dongxiao/Q-7564-2019; Chen, Shiyi/A-3234-2010</t>
  </si>
  <si>
    <t>Zhang, Dongxiao/0000-0001-6930-5994; Zhang, Dongxiao/0000-0001-6930-5994; Chen, Shiyi/0000-0002-2913-4497</t>
  </si>
  <si>
    <t>10.1016/j.advwatres.2006.08.002</t>
  </si>
  <si>
    <t>WOS:000244977700032</t>
  </si>
  <si>
    <t>Jin, W; Steward, DR</t>
  </si>
  <si>
    <t>Jin, Wei; Steward, David R.</t>
  </si>
  <si>
    <t>The transition of flow patterns, through critical stagnation points in two-dimensional groundwater flow</t>
  </si>
  <si>
    <t>transition of flow patterns; critical stagnation points; two-dimensional groundwater flow; evolution of transient flow; critical parameter identification</t>
  </si>
  <si>
    <t>SURFACE; CAPTURE; GEOMETRY; LAKES</t>
  </si>
  <si>
    <t>A flow pattern is characterized by aquifer features and the number, type, and distribution of stagnation points (locations where the discharge is zero). This article identifies a condition for transition of flow patterns in two-dimensional groundwater flow obeying Darcy's law by examining changes in stagnation points, using the Taylor series expansion of the discharge vector. It is found that the three standard types of stagnation points (minimums, maximums, and saddle points) are completely characterized by the first-order term containing the discharge gradient tensor. However, when the determinant of the tensor becomes zero, stagnation points of other types characterized by higher-order terms come into existence. In this article, we call these zero-determinant stagnation points as critical stagnation points; they may emerge suddenly, split to a set of new stagnation points, or disappear from the flow, resulting in transitions of flow patterns. Examples of both transient and steady flows are used to illustrate the usefulness and significance of critical stagnation points. (C) 2006 Elsevier Ltd. All rights reserved.</t>
  </si>
  <si>
    <t>Kansas State Univ, Dept Agron, Throckmorton Plant Sci Ctr 2004, Manhattan, KS 66506 USA; Kansas State Univ, Dept Civil Engn, Manhattan, KS 66506 USA</t>
  </si>
  <si>
    <t>Jin, W (corresponding author), Kansas State Univ, Dept Agron, Throckmorton Plant Sci Ctr 2004, Manhattan, KS 66506 USA.</t>
  </si>
  <si>
    <t>jacking@ksu.edu; steward@ksu.edu</t>
  </si>
  <si>
    <t>Steward, David R./AAS-8469-2021</t>
  </si>
  <si>
    <t>Steward, David R./0000-0002-3907-9022</t>
  </si>
  <si>
    <t>10.1016/j.advwatres.2006.02.008</t>
  </si>
  <si>
    <t>WOS:000242775300002</t>
  </si>
  <si>
    <t>Golfier, F; Quintard, M; Cherblanc, F; Zinn, BA; Wood, BD</t>
  </si>
  <si>
    <t>Golfier, Fabrice; Quintard, Michel; Cherblanc, Fabien; Zinn, Brendan A.; Wood, Brian D.</t>
  </si>
  <si>
    <t>Comparison of theory and experiment for solute transport in highly heterogeneous porous medium</t>
  </si>
  <si>
    <t>mass transfer; upscaling; volume averaging; mobile-immobile; solute transport</t>
  </si>
  <si>
    <t>ADVECTION-DISPERSION EQUATION; DIFFUSIVE MASS-TRANSFER; DUAL-POROSITY MEDIA; NUMERICAL SIMULATIONS; STRUCTURED SOILS; 2-EQUATION MODEL; 2-REGION MODEL; FLOW; MOVEMENT; SCALE</t>
  </si>
  <si>
    <t>In this work we compare the recently developed two-region mass transfer theory reported by Ahmadi et al. [A. Ahmadi, M. Quintard, S. Whitaker (1998), Transport in chemically and mechanically heterogeneous porous media, V, two-equation model for solute transport with adsorption, Adv. Water Resour. 1998;22:59-86] with experimental results reported by Zinn et al. [Zinn, B., L. C. Meigs, C. F. Harvey, R. Haggerty, W. J. Peplinski, C. F. Von Schwerin. Experimental visualization of solute transport and mass transfer processes in two-dimensional conductivity fields with connected regions of high conductivity. Environ Sci Technot 2004;38:3916-3926]. We find that the constant mass transfer coefficient predicted by the steady-state closure to the theory, when used with the macroscale transport equation, provides a reasonable prediction of the observed breakthrough curve. However, the use of a constant mass transfer coefficient does not allow good representation of the tailing that is observed in the data. We show that the mass transfer coefficient can be represented in terms of the eigenvalue expansion of a Green's function. For a steady solution to the closure problem, this expansion leads to the effective mass transfer coefficient being defined in terms of the harmonic average of the eigenvalues of the expansion; this is consistent with previous work on this topic. To further investigate the influence of using a single, constant value for the mass transfer coefficient, we examine the solution to the mass transfer problem in terms of a mixed model, where the eigenvalues of one region (the inclusions) are kept, while the second region (the matrix) is treated as a homogenized material. The results from this comparison indicate that the mass transfer coefficient predicted via volume averaging using a quasi-steady closure could potentially be improved upon by development of new methods that retain more of the eigenvalues of the system. (C) 2007 Elsevier Ltd. All rights reserved.</t>
  </si>
  <si>
    <t>Oregon State Univ, Corvallis, OR 97331 USA; MIT, Ralph M Parsons Lab, Dept Civil &amp; Environm Engn, Cambridge, MA 02139 USA; Univ Montpellier 2, Lab Mecan &amp; Genie Civil, F-34000 Montpellier, France; CNRS, UMR 5502, Inst Mecan Fluides, F-31400 Toulouse, France; LAEGO ENSG INPL, Lab Environm Geomecan &amp; Ouvrages, F-54501 Vandoeuvre Les Nancy, France</t>
  </si>
  <si>
    <t>Wood, BD (corresponding author), Oregon State Univ, Corvallis, OR 97331 USA.</t>
  </si>
  <si>
    <t>brian.wood@oregonstate.edu</t>
  </si>
  <si>
    <t>Quintard, Michel/R-1654-2019; Wood, Brian/K-4025-2012; GOLFIER, Fabrice/K-5805-2014; Wood, Brian D/J-8362-2013</t>
  </si>
  <si>
    <t>Quintard, Michel/0000-0002-6150-7011; Wood, Brian/0000-0003-3152-7852; GOLFIER, Fabrice/0000-0002-8182-9827; Wood, Brian D/0000-0003-3152-7852</t>
  </si>
  <si>
    <t>10.1016/j.advwatres.2007.05.004</t>
  </si>
  <si>
    <t>WOS:000250181400004</t>
  </si>
  <si>
    <t>Baldocchi, DD; Xu, LK</t>
  </si>
  <si>
    <t>Baldocchi, Dennis D.; Xu, Liukang</t>
  </si>
  <si>
    <t>What limits evaporation from Mediterranean oak woodlands - The supply of moisture in the soil, physiological control by plants or the demand by the atmosphere?</t>
  </si>
  <si>
    <t>evaporation; ecohydrology; Savanna; transpiration; Quercus douglasii</t>
  </si>
  <si>
    <t>WATER-VAPOR EXCHANGE; STOMATAL CONDUCTANCE; CARBON ASSIMILATION; QUERCUS-DOUGLASII; TRANSPIRATION; TREE; LEAF; DROUGHT; FOREST; ENERGY</t>
  </si>
  <si>
    <t>The prediction of evaporation from Mediterranean woodland ecosystems is complicated by an array of climate, soil and plant factors. To provide a mechanistic and process-oriented understanding, we evaluate theoretical and experimental information on water loss of Mediterranean oaks at three scales, the leaf, tree and woodland. We use this knowledge to address: what limits evaporation from Mediterranean oak woodlands - the supply of moisture in the soil, physiological control by plants or the demand by the atmosphere? The Mediterranean climate is highly seasonal with wet winters and hot, dry summers. Consequently, available sunlight is in surplus, causing potential evaporation to far exceed available rainfall on an annual basis. Because the amount of precipitation to support woody plants is marginal, Mediterranean oaks must meet their limited water supply by a variety of means. They do so by: (1) constraining the leaf area index of the landscape by establishing a canopy with widely spaced trees; (2) reducing the size of individual leaves; (3) by adopting physiological characteristics that meter the use of water (e.g. regulating stomatal, leaf nitrogen/photosynthetic capacity and/or hydraulic conductance); (4), by tapping deep supplies of water in the soil; (5) and/or by adopting a deciduous life form, which reduces the time interval that the vegetation transpires. (c) 2007 Elsevier Ltd. All rights reserved.</t>
  </si>
  <si>
    <t>Univ Calif Berkeley, Dept Environm Sci Policy &amp; Management, Ecosyst Sci Div, Berkeley, CA 94720 USA</t>
  </si>
  <si>
    <t>Baldocchi, DD (corresponding author), Univ Calif Berkeley, Dept Environm Sci Policy &amp; Management, Ecosyst Sci Div, 137 Mulford Hall, Berkeley, CA 94720 USA.</t>
  </si>
  <si>
    <t>baldocchi@nature.berkeley.edu</t>
  </si>
  <si>
    <t>BALDOCCHI, Dennis/A-1625-2009; Manchun, Kang/D-3194-2011</t>
  </si>
  <si>
    <t xml:space="preserve">BALDOCCHI, Dennis/0000-0003-3496-4919; </t>
  </si>
  <si>
    <t>10.1016/j.advwatres.2006.06.013</t>
  </si>
  <si>
    <t>WOS:000249645700006</t>
  </si>
  <si>
    <t>Arico, C; Tucciarelli, T</t>
  </si>
  <si>
    <t>Arico, C.; Tucciarelli, T.</t>
  </si>
  <si>
    <t>A marching in space and time (MAST) solver of the shallow water equations. Part I: The 1D model</t>
  </si>
  <si>
    <t>unsteady flow; numerical methods; Eulerian methods; fractional time-step methods; irrotational flows; flow routing</t>
  </si>
  <si>
    <t>SOURCE TERMS; SCHEMES; ALGORITHM; FLOW</t>
  </si>
  <si>
    <t>A new approach is presented for the numerical solution of the complete ID Saint-Venant equations. At each time step, the governing system of partial differential equations (PDEs) is split, using a fractional time step methodology, into a convective prediction system and a diffusive correction system. Convective prediction system is further split into a convective prediction and a convective correction system, according to a specified approximated potential. If a scalar exact potential of the flow field exists, correction vanishes and the solution of the convective correction system is the same solution of the prediction system. Both convective prediction and correction systems are shown to have at each x - t point a single characteristic line, and a corresponding eigenvalue equal to the local velocity. A marching in space and time (MAST) technique is used for the solution of the two systems. MAST solves a system of two ordinary differential equations (ODEs) in each computational cell, using for the time discretization a self-adjusting fraction of the original time step. The computational cells are ordered and solved according to the decreasing value of the potential in the convective prediction step and to the increasing value of the same potential in the convective correction step. The diffusive correction system is solved using an implicit scheme, that leads to the solution of a large linear system, with the same order of the cell number, but sparse, symmetric and well conditioned. The numerical model shows unconditional stability with regard of the Courant-Friedrichs-Levi (CFL) number, requires no special treatment of the source terms and a computational effort almost proportional to the cell number. Several tests have been carried out and results of the proposed scheme are in good agreement with analytical solutions, as well as with experimental data. (C) 2006 Elsevier Ltd. All rights reserved.</t>
  </si>
  <si>
    <t>Univ Palermo, Dipartimento Ingn Idraul &amp; Applicaz Ambientali, I-90128 Palermo, Italy</t>
  </si>
  <si>
    <t>Arico, C (corresponding author), Univ Palermo, Dipartimento Ingn Idraul &amp; Applicaz Ambientali, Viale Sci, I-90128 Palermo, Italy.</t>
  </si>
  <si>
    <t>arico@idra.unipa.it; tucciar@idra.unipa.it</t>
  </si>
  <si>
    <t>Aricò, Costanza/E-4677-2010</t>
  </si>
  <si>
    <t>Tucciarelli, Tullio/0000-0002-2131-6659; Arico, Costanza/0000-0001-7173-0981</t>
  </si>
  <si>
    <t>10.1016/j.advwatres.2006.11.003</t>
  </si>
  <si>
    <t>WOS:000246092800015</t>
  </si>
  <si>
    <t>Graf, T; Therrien, R</t>
  </si>
  <si>
    <t>Graf, Thomas; Therrien, Rene</t>
  </si>
  <si>
    <t>Coupled thermohaline groundwater flow and single-species reactive solute transport in fractured porous media</t>
  </si>
  <si>
    <t>numerical modeling; nuclear waste; fracture; quartz; reactive transport; density; heat; thermohaline</t>
  </si>
  <si>
    <t>QUARTZ DISSOLUTION; MASS-TRANSPORT; FLUID-FLOW; CONTAMINANT TRANSPORT; ELECTROLYTE-SOLUTIONS; DISCRETE FRACTURES; CHEMICAL-REACTIONS; DENSITY; KINETICS; MODEL</t>
  </si>
  <si>
    <t>A 3D numerical model has been developed to solve coupled fluid flow, heat and single-species reactive mass transport with variable fluid density and viscosity. We focus on a single reaction between quartz and its aqueous form silica. The fluid density and viscosity and the dissolution rate constant, equilibrium constant and activity coefficient are calculated as a function of the concentrations of major ions and temperature. Reaction and flow parameters, such as mineral surface area and permeability, are updated at the end of each time step with explicitly calculated reaction rates. Adaptive time stepping is used to increase or decrease the time step size according to the rate of temporal variation of the solution to prevent physically unrealistic results. The time step size depends on maximum changes in matrix porosity and/or fracture aperture. The model is verified against existing analytical solutions of heat transfer and reactive transport in fractured porous media. The complexity of the model formulation allows studying chemical reactions and variable-density flow in a more realistic way than done previously. The newly developed model has been used to simulate illustrative examples of coupled thermohaline flow and reactive transport in fractured porous media. Simulations indicate that thermohaline (double-diffusive) transport impacts both buoyancy-driven flow and chemical reactions. Hot zones correspond to upwelling and to quartz dissolution while in cooler zones, the plume sinks and silica precipitates. The silica concentration is inversely proportional to salinity in high-salinity regions and proportional to temperature in low-salinity regions. Density contrasts are generally small and fractures do not act like preferential pathways but contribute to transverse dispersion of the plume. Results of a long-term (100 years) simulation indicate that the coexistence of dissolution and precipitation leads to self-sealing of fractures. Salt mass fluxes through fractures decrease significantly due to major fracture aperture reduction in the precipitation zone. The system is the most sensitive to temperature because it impacts both the dissolution kinetics (Arrhenius equation) and the quartz solubility. The system is least sensitive to quartz surface area in the fracture because the volumetric fraction of a fracture is small compared to the volumetric fraction of the porous matrix. (c) 2006 Elsevier Ltd. All rights reserved.</t>
  </si>
  <si>
    <t>Univ Laval, Dept Geol &amp; Genie Geol, Ste Foy, PQ G1K 7P4, Canada</t>
  </si>
  <si>
    <t>Graf, T (corresponding author), Univ Laval, Dept Geol &amp; Genie Geol, Ste Foy, PQ G1K 7P4, Canada.</t>
  </si>
  <si>
    <t>thomas.graf.1@ulaval.ca</t>
  </si>
  <si>
    <t>Therrien, Rene/N-3354-2014</t>
  </si>
  <si>
    <t>Therrien, Rene/0000-0002-7650-0824; Graf, Thomas/0000-0002-0241-5328</t>
  </si>
  <si>
    <t>10.1016/j.advwatres.2006.07.001</t>
  </si>
  <si>
    <t>WOS:000245259400004</t>
  </si>
  <si>
    <t>Kollat, JB; Reed, PM</t>
  </si>
  <si>
    <t>Kollat, J. B.; Reed, P. M.</t>
  </si>
  <si>
    <t>A computational scaling analysis of multiobjective evolutionary algorithms in long-term groundwater monitoring applications</t>
  </si>
  <si>
    <t>long-term groundwater monitoring; evolutionary algorithms; multi-objective optimization; computational scaling</t>
  </si>
  <si>
    <t>GENETIC ALGORITHMS; SAMPLING DESIGN; OPTIMIZATION; CONTAMINATION; MANAGEMENT; SYSTEMS; SOLVE</t>
  </si>
  <si>
    <t>This study contributes a detailed assessment of how increasing problem sizes (measured in terms of the number of decision variables being considered) impacts the computational complexity of using multiple objective evolutionary algorithms (MOEAs) to solve long-term groundwater monitoring (LTM) applications. The epsilon-dominance non-dominated sorted genetic algorithm II (epsilon-NSGAII), which has been shown to be an efficient and reliable MOEA, was chosen for the computational scaling study. Four design objectives were chosen for the analysis: (i) sampling cost, (ii) contaminant concentration estimation error, (iii) local uncertainty, and (iv) contaminant mass estimation error. The true Pareto-optimal solution set was generated for 18-25 well LTM test cases in order to provide for rigorous algorithm performance assessment for problems of increasing size. Results of the study indicate that the epsilon-NSGAII exhibits quadratic computational scaling with increasing LTM problem size. However, if the user is willing to accept an approximation to the Pareto-optimal solution set, F-dominance can be used to reduce the computational scaling of MOEAs to be linear with increasing problem sizes. This study provides a basis for advancing the size and scope of water resources problems that can be effectively solved using MOEAs. (C) 2006 Published by Elsevier Ltd.</t>
  </si>
  <si>
    <t>juk124@psu.edu; pmr11@psu.edu</t>
  </si>
  <si>
    <t>10.1016/j.advwatres.2006.05.009</t>
  </si>
  <si>
    <t>WOS:000244977700009</t>
  </si>
  <si>
    <t>Arico, C; Nasello, C; Tucciarelli, T</t>
  </si>
  <si>
    <t>Arico, C.; Nasello, C.; Tucciarelli, T.</t>
  </si>
  <si>
    <t>A marching in space and time (MAST) solver of the shallow water equations. Part II: The 2D model</t>
  </si>
  <si>
    <t>numerical methods; irrotational flows; Eulerian methods; unstructured meshes; unsteady flow; dam-break</t>
  </si>
  <si>
    <t>SOURCE TERMS; FLOWS; SCHEMES; PREDICTION; STEADY</t>
  </si>
  <si>
    <t>A novel methodology for the solution of the 2D shallow water equations is proposed. The algorithm is based on a fractional step decomposition of the original system in (1) a convective prediction, (2) a convective correction, and (3) a diffusive correction step. The convective components are solved using a Marching in Space and Time (MAST) procedure, that solves a sequence of small ODEs systems, one for each computational cell, ordered according to the cell value of a scalar approximated potential. The scalar potential is sought after computing first the minimum of a functional via the solution of a large linear system and then refining locally the optimum search. Model results are compared with the experimental data of two laboratory tests and with the results of other simulations carried out for the same tests by different authors. A comparison with the analytical solution of the oblique jump test has been also considered. Numerical results of the proposed scheme are in good agreement with measured data, as well as with analytical and higher order approximation methods results. The growth of the CPU time versus the cell number is investigated successively refining the elements of an initially coarse mesh. The CPU specific time, per element and per time step, is found out to be almost constant and no evidence of Courant-Friedrichs-Levi (CFL) number limitation has been detected in all the numerical experiments. (C) 2006 Elsevier Ltd. All rights reserved.</t>
  </si>
  <si>
    <t>arico@idra.unipa.it; nasello@idra.unipa.it; tucciar@idra.unipa.it</t>
  </si>
  <si>
    <t>Arico, Costanza/0000-0001-7173-0981; Tucciarelli, Tullio/0000-0002-2131-6659</t>
  </si>
  <si>
    <t>10.1016/j.advwatres.2006.11.004</t>
  </si>
  <si>
    <t>WOS:000246092800016</t>
  </si>
  <si>
    <t>Grant, GP; Gerhard, JI; Kueper, BH</t>
  </si>
  <si>
    <t>Grant, G. P.; Gerhard, J. I.; Kueper, B. H.</t>
  </si>
  <si>
    <t>Field scale impacts of spatially correlated relative permeability in heterogeneous multiphase systems</t>
  </si>
  <si>
    <t>relative permeability; DNAPL; numerical modeling; contaminant migration rates</t>
  </si>
  <si>
    <t>NONAQUEOUS PHASE LIQUIDS; POROUS-MEDIA; 2-PHASE FLOW; VARIABILITY; WETTABILITY; MIGRATION; TETRACHLOROETHYLENE; INFILTRATION; ENTRAPMENT; SIMULATION</t>
  </si>
  <si>
    <t>Two-dimensional numerical simulations of two-phase (DNAPL-water) flow in spatially correlated random fields demonstrate the influence of nonwetting phase (NWP) relative permeability saturation (k(r,N)-S-w) relationships correlated to porous media intrinsic permeability (k). Both the volume of porous media invaded by the NWP and the length of time during which the NWP is migrating are under predicted if k(r),(N)-k correlation is not accounted for in the model formulation. Not accounting for the k(r),(N)-k correlation resulted in under predicting the volume of porous media invaded by up to approximately 10%, which is likely not significant for many practical applications. However, not accounting for the k(r),(N)-k correlation resulted in under predicting field scale migration times by up to a factor of 4, which is likely significant in that the migration times are on the order of years to several decades for the DNAPL (1,2-DCE) considered in this study. The under prediction of migration times was greater for lower permeability aquifers. (C) 2006 Elsevier Ltd. All rights reserved.</t>
  </si>
  <si>
    <t>Univ Edinburgh, Inst Infrastruct &amp; Environm, Edinburgh EH8 9YL, Midlothian, Scotland; Queens Univ, Dept Civil Engn, Kingston, ON K7L 3N6, Canada</t>
  </si>
  <si>
    <t>Gerhard, JI (corresponding author), Univ Edinburgh, Inst Infrastruct &amp; Environm, Edinburgh EH8 9YL, Midlothian, Scotland.</t>
  </si>
  <si>
    <t>j.gerhard@ed.ac.uk</t>
  </si>
  <si>
    <t>Gerhard, Jason/E-6922-2013</t>
  </si>
  <si>
    <t>Gerhard, Jason/0000-0001-6885-3059</t>
  </si>
  <si>
    <t>10.1016/j.advwatres.2006.10.005</t>
  </si>
  <si>
    <t>WOS:000246092800008</t>
  </si>
  <si>
    <t>Lawrence, AE; Rubin, Y</t>
  </si>
  <si>
    <t>Lawrence, Alison E.; Rubin, Yoram</t>
  </si>
  <si>
    <t>Block-effective macrodispersion for numerical simulations of sorbing solute transport in heterogeneous porous formations</t>
  </si>
  <si>
    <t>reactive solute transport; upscaling; stochastic; numerical simulations; groundwater transport</t>
  </si>
  <si>
    <t>SCALE-DEPENDENT DISPERSION; FICKIAN SUBSURFACE DISPERSION; QUASI-LINEAR THEORY; CONDITIONAL PROBABILITIES; HYDRAULIC CONDUCTIVITY; GROUNDWATER-FLOW; THEORETICAL DEVELOPMENT; LAGRANGIAN ANALYSIS; ADSORBING SOLUTES; ORGANIC-COMPOUNDS</t>
  </si>
  <si>
    <t>Heterogeneity is prevalent in aquifers and has an enormous impact on contaminant transport in groundwater. Numerical simulations are an effective way to deal with heterogeneity directly by assigning different hydraulic property values to each numerical grid block. Because hydraulic properties vary on different scales, but they cannot be sampled exhaustively and the number of numerical grid blocks is limited by computational considerations, the dispersive effects of unmodeled heterogeneity need to be accounted for. Dispersion tensors can be used to model the dispersion caused by unmodeled heterogeneity. The concept of block-effective macrodispersion tensors for modeling the effects of small-scale variability on solute transport introduced by Rubin et al. [Rubin Y, Sun A, Maxwell R, Bellin A. The concept of block-effective macrodispersivity and a unified approach for grid-scale- and plume- scale-dependent transport. J Fluid Mech 1999;395:161-80] is extended in this paper for use with reactive solutes. The tensors are derived for reactive solutes with spatially variable retardation factors and for solutes experiencing spatially uniform rate-limited sorption. The longitudinal block-effective macrodispersion coefficient is largest for perfect negative correlation between the log-hydraulic conductivity and the retardation factor. Because dispersion tensors, as they are usually implemented in numerical simulations, produce symmetric spreading, the applicability of the concept depends on the portion of the plume asymmetry caused by small-scale variability. The presented results show that the concept is applicable for rate-limited sorption for block sizes of one and two integral scales. (C) 2006 Elsevier Ltd. All rights reserved.</t>
  </si>
  <si>
    <t>Univ Calif Berkeley, Dept Civil &amp; Environm Engn, Berkeley, CA 94720 USA</t>
  </si>
  <si>
    <t>Lawrence, AE (corresponding author), 6058 Wooten Dr, Falls Church, VA 22044 USA.</t>
  </si>
  <si>
    <t>lawrence@ce.berkeley.edu; rubin@ce.berkeley.edu</t>
  </si>
  <si>
    <t>10.1016/j.advwatres.2006.11.005</t>
  </si>
  <si>
    <t>WOS:000246092800017</t>
  </si>
  <si>
    <t>Moroni, M; Kleinfelter, N; Cushman, JH</t>
  </si>
  <si>
    <t>Moroni, Monica; Kleinfelter, Natalie; Cushman, John H.</t>
  </si>
  <si>
    <t>Analysis of dispersion in porous media via matched-index particle tracking velocimetry experiments</t>
  </si>
  <si>
    <t>particle tracking; finite size Lyapunov exponent; scattering function; anomalous dispersion; dilution index</t>
  </si>
  <si>
    <t>HETEROGENEOUS AQUIFER; SPATIAL MOMENTS; TRANSPORT; DILUTION</t>
  </si>
  <si>
    <t>Anomalous dispersion, also known as pre-asymptotic dispersion, is the norm in naturally occurring porous systems. This phenomenon is studied in laboratory matched-index homogeneous and heterogeneous media via two- and three-dimensional particle tracking velocimetry. The self part of the intermediate scattering function, relative scattering function, finite size Lyapunov exponent and more classical measures (reactor ratio and variance of the displacement) are discussed and used to examine the dispersive process. The self part of the intermediate scattering function is presented to show the evolution of the passive tracer concentration in time and demonstrates the delayed arrival of particles in the direction of the flow for certain media. The relative scattering function provides evidence of enhanced mixing for the most heterogeneous media. The dilution index confirms the transition to Fickian dispersion for some media and demonstrates that others do not exhibit this behavior over the life of the experiment. This article provides a variety of descriptors for anomalous diffusion and makes connections to previous analyses. (C) 2006 Published by Elsevier Ltd.</t>
  </si>
  <si>
    <t>Purdue Univ, Dept Earth &amp; Atmospher Sci, W Lafayette, IN 47907 USA; Purdue Univ, Dept Math, W Lafayette, IN 47907 USA; Univ Roma La Sapienza, Dept Hydraul Transportat &amp; Roads, Rome, Italy</t>
  </si>
  <si>
    <t>Cushman, JH (corresponding author), Purdue Univ, Dept Earth &amp; Atmospher Sci, W Lafayette, IN 47907 USA.</t>
  </si>
  <si>
    <t>monica.moroni@uniroma1.it; nkleinfelter@purdue.edu; jcushman@purdue.edu</t>
  </si>
  <si>
    <t>Moroni, Monica/0000-0001-6982-4989</t>
  </si>
  <si>
    <t>10.1016/j.advwatres.2006.02.005</t>
  </si>
  <si>
    <t>WOS:000242775300001</t>
  </si>
  <si>
    <t>Smith, JA; Baeck, ML; Meierdiercks, KL; Miller, AJ; Krajewski, WF</t>
  </si>
  <si>
    <t>Smith, James A.; Baeck, Mary Lynn; Meierdiercks, Katherine L.; Miller, Andrew J.; Krajewski, Witold F.</t>
  </si>
  <si>
    <t>Radar rainfall estimation for flash flood forecasting in small urban watersheds</t>
  </si>
  <si>
    <t>flash flood; rainfall; weather radar</t>
  </si>
  <si>
    <t>HYDROLOGIC RESPONSE; FORT-COLLINS; BIAS; VARIABILITY; MESOSCALE; WSR-88D; FIELD</t>
  </si>
  <si>
    <t>Radar rainfall estimation for flash flood forecasting in small, urban catchments is examined through analyses of radar, rain gage and discharge observations from the 14.3 km(2) Dead Run drainage basin in Baltimore County, Maryland. The flash flood forecasting problem pushes the envelope of rainfall estimation to time and space scales that are commensurate with the scales at which the fundamental governing laws of land surface processes are derived. Analyses of radar rainfall estimates are based on volume scan WSR-88D reflectivity observations for 36 storms during the period 2003-2005. Gage-radar analyses show large spatial variability of storm total rainfall over the 14.3 km(2) basin for flash flood producing storms. The ability to capture the detailed spatial variation of rainfall for flash flood producing storms by WSR-88D rainfall estimates varies markedly from event to event. As spatial scale decreases from the 14.3 km 2 scale of the Dead Run watershed to I km 2 (and the characteristic time scale of flash flood producing rainfall decreases from I h to 15 min) the predictability of flash flood response from WSR-88D rainfall estimates decreases sharply. Storm to storm variability of multiplicative bias in storm total rainfall estimates is a dominant element of the error structure of radar rainfall estimates, and it varies systematically over the warm season and with flood magnitude. Analyses of the 7 July 2004 and 28 June 2005 storms illustrate microphysical and dynamical controls on radar estimation error for extreme flash flood producing storms. (c) 2007 Published by Elsevier Ltd.</t>
  </si>
  <si>
    <t>Princeton Univ, Dept Civil &amp; Environm Engn, Princeton, NJ 08544 USA; Univ Maryland, Dept Geog &amp; Environm Syst, Baltimore, MD 21201 USA; Univ Iowa, IIHR Hydrosci &amp; Engn, Iowa City, IA USA</t>
  </si>
  <si>
    <t>Smith, JA (corresponding author), Princeton Univ, Dept Civil &amp; Environm Engn, Princeton, NJ 08544 USA.</t>
  </si>
  <si>
    <t>jsmith@princeton.edu</t>
  </si>
  <si>
    <t>Miller, Andrew/W-5986-2019</t>
  </si>
  <si>
    <t>Miller, Andrew/0000-0002-0137-4093</t>
  </si>
  <si>
    <t>10.1016/j.advwatres.2006.09.007</t>
  </si>
  <si>
    <t>WOS:000249645700004</t>
  </si>
  <si>
    <t>Bolster, DT; Tartakovsky, DM; Dentz, M</t>
  </si>
  <si>
    <t>Bolster, Diogo T.; Tartakovsky, Daniel M.; Dentz, Marco</t>
  </si>
  <si>
    <t>Analytical models of contaminant transport in coastal aquifers</t>
  </si>
  <si>
    <t>Henry problem; analytical solution; seawater intrusion; variable density flow</t>
  </si>
  <si>
    <t>GROUNDWATER; INTERFACE; FLOW</t>
  </si>
  <si>
    <t>The Henry formulation, which couples subsurface flow and salt transport via a variable-density flow formulation, can be used to evaluate the extent of sea water intrusion into coastal aquifers. The coupling gives rise to nontrivial flow patterns that are very different from those observed in inland aquifers. We investigate the influence of these flow patterns on the transport of conservative contaminants in a coastal aquifer. The flow is characterized by two dimensionless parameters: the Peclet number, which compares the relative effects of advective and dispersive transport mechanisms, and a coupling parameter, which describes the importance of the salt water boundary on the flow. We focus our attention on two regimes - low and intermediate Peclet number flows. Two transport scenarios are solved analytically by means of a perturbation analysis. The first, a natural attenuation scenario, describes the flushing of a contaminant from a coastal aquifer by clean fresh water, while the second, a contaminant spill scenario, considers an isolated point source. (c) 2007 Elsevier Ltd. All rights reserved.</t>
  </si>
  <si>
    <t>Univ Calif San Diego, Dept Mech &amp; Aerosp Engn, La Jolla, CA 92093 USA; Tech Univ Catalonia, UPC, Dept Geotech Engn &amp; Geosci, Barcelona, Spain</t>
  </si>
  <si>
    <t>Bolster, DT (corresponding author), Univ Calif San Diego, Dept Mech &amp; Aerosp Engn, La Jolla, CA 92093 USA.</t>
  </si>
  <si>
    <t>dboister@ucsd.edu; dmt@ucsd.edu; marco.dentz@upc.edu</t>
  </si>
  <si>
    <t>Dentz, Marco/C-1076-2015; Bolster, Diogo/D-9667-2011; Tartakovsky, Daniel/E-7694-2013</t>
  </si>
  <si>
    <t>Dentz, Marco/0000-0002-3940-282X; Bolster, Diogo/0000-0003-3960-4090; Tartakovsky, Daniel M./0000-0001-9019-8935</t>
  </si>
  <si>
    <t>10.1016/j.advwatres.2007.03.007</t>
  </si>
  <si>
    <t>WOS:000248435700007</t>
  </si>
  <si>
    <t>Cheng, NS</t>
  </si>
  <si>
    <t>Cheng, Nian-Sheng</t>
  </si>
  <si>
    <t>Power-law index for velocity profiles in open channel flows</t>
  </si>
  <si>
    <t>power law; logarithmic law; open channel flow; velocity distribution; resistance; friction factor</t>
  </si>
  <si>
    <t>TURBULENT PIPE-FLOW; LOW-REYNOLDS-NUMBER; BOUNDARY-LAYERS; SCALING LAWS; SHEAR FLOWS; RESISTANCE; REGION</t>
  </si>
  <si>
    <t>Turbulence theory has demonstrated that the log law is one of the established theoretical results for describing velocity profiles, which is in principle applicable for the near-bed overlap region, being less than about 20% of the flow depth. In comparison, the power law that is often presented in an empirical fashion could apply to larger fraction of the flow domain. However, limited information is available for evaluating the power-law exponent or index. This paper attempts to show that the power law can be derived as a first-order approximation to the log law, and its power-law index is computed as a function of the Reynolds number as well as the relative roughness height. The result obtained also coincides with the fact that the one-sixth power included in the Manning equation is of prevalent acceptance, while higher indexes would be required for flows over very rough boundaries. (c) 2007 Elsevier Ltd. All rights reserved.</t>
  </si>
  <si>
    <t>Nanyang Technol Univ, Sch Civil &amp; Environm Engn, Singapore 639798, Singapore</t>
  </si>
  <si>
    <t>Cheng, NS (corresponding author), Nanyang Technol Univ, Sch Civil &amp; Environm Engn, Singapore 639798, Singapore.</t>
  </si>
  <si>
    <t>cnscheng@ntu.edu.sg</t>
  </si>
  <si>
    <t>Cheng, Nian-Sheng/AAO-8384-2020; Cheng, Nian-Sheng/B-4075-2008</t>
  </si>
  <si>
    <t>Cheng, Nian-Sheng/0000-0002-7414-6745</t>
  </si>
  <si>
    <t>10.1016/j.advwatres.2007.02.001</t>
  </si>
  <si>
    <t>WOS:000247713700006</t>
  </si>
  <si>
    <t>McMahon, TA; Pegram, GGS; Vogel, RM; Peel, MC</t>
  </si>
  <si>
    <t>McMahon, Thomas A.; Pegram, Geoffrey G. S.; Vogel, Richard M.; Peel, Murray C.</t>
  </si>
  <si>
    <t>Revisiting reservoir storage-yield relationships using a global streamflow database</t>
  </si>
  <si>
    <t>reservoir theory; storage-yield; sequent peak; behaviour analysis; extended deficit analysis; water supply</t>
  </si>
  <si>
    <t>CONTINENTAL DIFFERENCES; FINITE DAM; RELIABILITY; CAPACITY; VARIABILITY; BEHAVIOR; SYSTEMS; RUNOFF; GAMMA</t>
  </si>
  <si>
    <t>Annual and monthly streamflows for 729 rivers from a global data set are used to assess the adequacy of five techniques to estimate the relationship between reservoir capacity, target draft (or yield) and reliability of supply. The techniques examined are extended deficit analysis (EDA), behaviour analysis, sequent peak algorithm (SPA), Vogel and Stedinger empirical (lognormal) method and Phien empirical (Gamma) method. In addition, a technique to adjust SPA using annual flows to account for within-year variations is assessed. Of our nine conclusions the key ones are, firstly, EDA is a useful procedure to estimate streamflow deficits and, hence, reservoir capacity for a given reliability of supply. Secondly, the behaviour method is suitable to estimate storage but has limitations if an annual time step is adopted. Thirdly, in contrast to EDA and behaviour which are based on time series of flows, if only annual statistics are available, the Vogel and Stedinger empirical method compares favorably with more detailed simulation approaches. (c) 2007 Elsevier Ltd. All rights reserved.</t>
  </si>
  <si>
    <t>Univ Melbourne, Dept Civil &amp; Environm Engn, Melbourne, Vic 3010, Australia; Univ KwaZulu Natal, Civil Engn Programme, Durban, South Africa; Tufts Univ, Dept Civil &amp; Environm Engn, Medford, MA 02155 USA</t>
  </si>
  <si>
    <t>McMahon, TA (corresponding author), Univ Melbourne, Dept Civil &amp; Environm Engn, Melbourne, Vic 3010, Australia.</t>
  </si>
  <si>
    <t>t.mcmahon@civenv.unimelb.edu.au; pegram@ukzn.ac.za; richard.vogel@tufts.edu; mpeel@civenv.unimelb.edu.au</t>
  </si>
  <si>
    <t>Peel, Murray C/F-4621-2014; Vogel, Richard M/A-8513-2008; McMahon, Thomas/AAD-9845-2020</t>
  </si>
  <si>
    <t>Peel, Murray C/0000-0002-3255-3692; Vogel, Richard M/0000-0001-9759-0024; McMahon, Thomas/0000-0002-8521-7190</t>
  </si>
  <si>
    <t>10.1016/j.advwatres.2007.02.003</t>
  </si>
  <si>
    <t>WOS:000247713700012</t>
  </si>
  <si>
    <t>Wang, DB; Cai, XM</t>
  </si>
  <si>
    <t>Wang, Dingbao; Cai, Ximing</t>
  </si>
  <si>
    <t>Optimal estimation of irrigation schedule - An example of quantifying human interferences to hydrologic processes</t>
  </si>
  <si>
    <t>human interferences; irrigation; evapotranspiration; data assimilation; genetic algorithm; uncertainties</t>
  </si>
  <si>
    <t>SOIL HYDRAULIC FUNCTIONS; WATER MANAGEMENT; KALMAN FILTER; CONDUCTIVITY; SURFACE; MODEL</t>
  </si>
  <si>
    <t>Reliable records of water use for irrigation are often lacking. This presents a difficulty for a qualified water use and water availability assessment. Quantification of the hydrologic cycle processes in regions of intensive agricultural practice requires irrigation as an input to hydrologic models. This paper presents a coupled forward-inverse framework to estimate irrigation schedule using remote-sensed data and data assimilation and optimization techniques. Irrigation schedule is treated as an unknown input to a hydro-agronomic simulation model. Remote-sensed data is used to assess actual crop evapotranspiration, which is used as the observation of the computed crop evapotranspiration from the simulation model. To handle the impact of model and observation error and the unknown biased error with irrigation inputs, a coupled forward-inverse approach is proposed, implemented and tested. The coupled approach is realized by an integrated ensemble Kalman filter (EnKF) and genetic algorithm (GA). The result from a case study demonstrates that the forward and inverse procedures in the coupled framework are complementary to each other. Further analysis is provided on the impact of model and observation errors on the non-uniqueness problem with inverse modeling and on the exactness of irrigation estimates. (c) 2007 Elsevier Ltd. All rights reserved.</t>
  </si>
  <si>
    <t>Univ Illinois, Ven Te Chow Hydrosyst Lab, Urbana, IL 61801 USA</t>
  </si>
  <si>
    <t>Cai, XM (corresponding author), Univ Illinois, Ven Te Chow Hydrosyst Lab, Urbana, IL 61801 USA.</t>
  </si>
  <si>
    <t>xmcai@uiuc.edu</t>
  </si>
  <si>
    <t>Wang, Dingbao/B-6948-2012</t>
  </si>
  <si>
    <t>Wang, Dingbao/0000-0003-4822-7485</t>
  </si>
  <si>
    <t>10.1016/j.advwatres.2007.02.006</t>
  </si>
  <si>
    <t>WOS:000247713700011</t>
  </si>
  <si>
    <t>Chen, JS</t>
  </si>
  <si>
    <t>Chen, Jui-Sheng</t>
  </si>
  <si>
    <t>Two-dimensional power series solution for non-axisymmetrical transport in a radially convergent tracer test with scale-dependent dispersion</t>
  </si>
  <si>
    <t>scale-dependent dispersion; convergent flow field; power series solution</t>
  </si>
  <si>
    <t>HETEROGENEOUS POROUS-MEDIA; LAPLACE TRANSFORM SOLUTION; ONE-DIMENSIONAL TRANSPORT; BOUNDARY-CONDITIONS; INJECTION WELL; FLOW; AQUIFER</t>
  </si>
  <si>
    <t>It has been known for many years that dispersivity increases with solute travel distance in a subsurface environment. The increase of dispersivity with solute travel distance results from the significant variation of hydraulic properties of heterogeneous media and was identified in the literature as scale-dependent dispersion. This study presents an analytical solution for describing two-dimensional non-axisymmetrical solute transport in a radially convergent flow tracer test with scale-dependent dispersion. The power series technique coupling with the Laplace and finite Fourier cosine transform has been applied to yield the analytical solution to the two-dimensional, scale-dependent advection-dispersion equation in cylindrical coordinates with variable-dependent coefficients. Comparison between the breakthrough curves of the power series solution and the numerical solutions shows excellent agreement at different observation points and for various ranges of scale-related transport parameters of interest. The developed power series solution facilitates fast prediction of the breakthrough curves at any observation point. (C) 2006 Elsevier Ltd. All rights reserved.</t>
  </si>
  <si>
    <t>Natl Cent Univ, Inst Appl Geol, Tao Yuan 320, Taiwan</t>
  </si>
  <si>
    <t>Chen, JS (corresponding author), Natl Cent Univ, Inst Appl Geol, 300 Jungda Rd, Tao Yuan 320, Taiwan.</t>
  </si>
  <si>
    <t>jschen@app.geo.ncu.edu.tw</t>
  </si>
  <si>
    <t>10.1016/j.advwatres.2006.05.004</t>
  </si>
  <si>
    <t>WOS:000244977700011</t>
  </si>
  <si>
    <t>Ferer, M; Bromhal, GS; Smith, DH</t>
  </si>
  <si>
    <t>Ferer, M.; Bromhal, Grant S.; Smith, Duane H.</t>
  </si>
  <si>
    <t>Crossover from capillary fingering to compact invasion for two-phase drainage with stable viscosity ratios</t>
  </si>
  <si>
    <t>pore-level model; immiscible drainage; interfacial position and width; relative permeabilities; saturation and fractional flow profiles</t>
  </si>
  <si>
    <t>2-DIMENSIONAL POROUS-MEDIA; IMMISCIBLE DISPLACEMENT; FRACTAL DIMENSION; VISCOUS FINGERS; FLOW; PERCOLATION; SIMULATIONS; DYNAMICS; MODELS; INTERFACES</t>
  </si>
  <si>
    <t>Motivated by a wide range of applications from enhanced oil recovery to carbon dioxide sequestration, we have developed a two-dimensional, pore-level model of immiscible drainage, incorporating viscous, capillary, and gravitational effects. This model has been validated quantitatively, in the very different limits of zero viscosity ratio and zero capillary number; flow patterns from modeling agree well with experiment. For a range of stable viscosity ratios (mu(injected)/mu(displaced) &gt;= 1). we have increased the capillary number, N(c), and studied the way in which the flows deviate from capillary fingering (the fractal flow of invasion percolation) and become compact for realistic capillary numbers. Results exhibiting this crossover from capillary fingering to compact invasion are presented for the average position of the injected fluid, the fluid fluid interface, the saturation and fractional flow profiles, and the relative permeabilities. The agreement between our results and earlier theoretical predictions [Blunt M, King MJ, Scher H. Simulation and theory of two-phase flow in porous media. Phys Rev A 1992;46:7680-99; Lenormand R. Flow through porous media: limits of fractal patterns. Proc Roy Soc A 1989;423:159-68; Wilkinson D. Percolation effects in immiscible displacement. Phys Rev A 1986;34:1380-90; Xu B, Yortsos YC, Salin D. Invasion Percolation with viscous forces. Phys Rev E 1998;57:739-51] supports the validity of these general theoretical arguments;, which were independent of the details of the porous media in both two and three dimensions. (C) 2006 Elsevier Ltd. All rights reserved.</t>
  </si>
  <si>
    <t>US DOE, Natl Energy Technol Lab, Morgantown, WV 26507 USA; W Virginia Univ, Dept Phys, Morgantown, WV 26506 USA</t>
  </si>
  <si>
    <t>Ferer, M (corresponding author), US DOE, Natl Energy Technol Lab, Morgantown, WV 26507 USA.</t>
  </si>
  <si>
    <t>MFerer@wvu.edu</t>
  </si>
  <si>
    <t>10.1016/j.advwatres.2005.10.016</t>
  </si>
  <si>
    <t>WOS:000243620000010</t>
  </si>
  <si>
    <t>Fuamba, M; Bouaanani, N; Marche, C</t>
  </si>
  <si>
    <t>Fuamba, Musandji; Bouaanani, Najib; Marche, Claude</t>
  </si>
  <si>
    <t>Modeling of dam break wave propagation in a partially ice-covered channel</t>
  </si>
  <si>
    <t>free surface flow; pressurized flow; dam break wave; flood wave; wave propagation; dynamic load; ice-cover; finite differences; finite elements</t>
  </si>
  <si>
    <t>EQUATIONS</t>
  </si>
  <si>
    <t>During the last four decades, several numerical formulations and specialized software have been developed in response to studies about dam break (DB) wave propagation and its hydraulic and environmental impacts on downstream hydraulic structures and valleys. These methods cannot, however, be used to predict wave propagation within partially covered channels or reservoirs located upstream of hydraulic structures. In fact, such problems require the modelling of the complex transition from a free surface flow into a pressurized one. Because rivers or channels partially covered with ice sheets are typical examples commonly met in winter in northern climates, it is vitally important to assess ice-cover effects on the DB wave propagation and develop appropriate tools to predict resulting hydrodynamic loads on hydraulic structures downstream. This paper proposes an original numerical formulation to model wave propagation and hydrodynamic pressure in partially covered channels. The proposed formulation uses one-dimensional St. Venant equations to simulate open-water flow and water hammer equations to simulate pressure flow within the partially covered channel. To illustrate the use of the hydrodynamic pressures obtained, a case study is presented where a channel cover and a dam located downstream are modelled using finite elements to investigate their dynamic structural response.</t>
  </si>
  <si>
    <t>Ecole Polytech, Dept Civil Geol &amp; Min Engn, Montreal, PQ H3C 3A7, Canada</t>
  </si>
  <si>
    <t>Fuamba, M (corresponding author), Ecole Polytech, Dept Civil Geol &amp; Min Engn, Montreal, PQ H3C 3A7, Canada.</t>
  </si>
  <si>
    <t>musandji.fuamba@polymtl.ca</t>
  </si>
  <si>
    <t>10.1016/j.advwatres.2007.06.005</t>
  </si>
  <si>
    <t>WOS:000250935500007</t>
  </si>
  <si>
    <t>Ginzburg, I; d'Humieres, D</t>
  </si>
  <si>
    <t>Ginzburg, Irina; d'Humieres, Dominique</t>
  </si>
  <si>
    <t>Lattice Boltzmann and analytical modeling of flow processes in anisotropic and heterogeneous stratified aquifers</t>
  </si>
  <si>
    <t>lattice boltzmann equation; analytical solutions; heterogeneity; anisotropy; layered porous media; interlace conditions; Knudsen layers; diffusion and convection; Richards' equation</t>
  </si>
  <si>
    <t>ADVECTION; DISPERSION</t>
  </si>
  <si>
    <t>We present analytical and Lattice Boltzmann (LB) solutions for steady-state saturated flows in 2D and 3D anisotropic heterogeneous aquifers. The analytical solution is easy to use and extends the known ones for ground-water whirls to more general combinations of the anisotropic properties of two-layered systems. The Bakker and Hernker's multi-layered semi-analytical solution and the LB results are compared to the analytical solution for a broad range of anisotropic heterogeneous diffusion tensors. The main components of the LB scheme, the eigenvalues of the linear collision operator and/or the equilibrium functions, become discontinuous when the anisotropy changes between the layers. It is shown that the evolution equation of the LB method needs to be modified at the interfaces in order to satisfy the continuity conditions for the diffusion function and/or its tangential derivatives. The existing LB schemes for anisotropic advection-dispersion equations are formulated in a more general framework in which the leading-order interface corrections are constructed and analyzed for linear and highly nonlinear exact solutions. We also present some stability aspects of these schemes, introduce specified normal gradient boundary conditions and discuss the computation of total and local fluxes. The interface analysis developed here applies to generic LB schemes with discontinuous collision operators. (C) 2007 Elsevier Ltd. All rights reserved.</t>
  </si>
  <si>
    <t>Ecole Normale Super, Phys Stat Lab, CNRS, F-75231 Paris 05, France; Univ Paris 06, F-75231 Paris 05, France; D Diderot Univ, F-75231 Paris 05, France; HBAN, Antony Reg Ctr, Cemagref, F-92163 Antony, France</t>
  </si>
  <si>
    <t>d'Humieres, D (corresponding author), Ecole Normale Super, Phys Stat Lab, CNRS, 24 Rue Lhomond, F-75231 Paris 05, France.</t>
  </si>
  <si>
    <t>irina.ginzburg@cemagref.fr; dominiq@lps.ens.fr</t>
  </si>
  <si>
    <t>Ginzburg, Irina/J-5669-2013</t>
  </si>
  <si>
    <t>Ginzburg, Irina/0000-0002-2660-350X</t>
  </si>
  <si>
    <t>10.1016/j.advwatres.2007.05.001</t>
  </si>
  <si>
    <t>WOS:000250181400003</t>
  </si>
  <si>
    <t>Webster, DR; Felton, DS; Luo, J</t>
  </si>
  <si>
    <t>Webster, D. R.; Felton, D. S.; Luo, J.</t>
  </si>
  <si>
    <t>Effective macroscopic transport parameters between parallel plates with constant concentration boundaries</t>
  </si>
  <si>
    <t>macroscopic model; Taylor-Aris dispersion; upscaling; mass transfer; Graetz solution</t>
  </si>
  <si>
    <t>NONAQUEOUS PHASE LIQUID; NAPL-POOL DISSOLUTION; MASS-TRANSFER RATES; POROUS-MEDIA; SOLUTE TRANSPORT; DISPERSION; SCALE; SIMULATION; FRACTURES; KINETICS</t>
  </si>
  <si>
    <t>A macroscopic transport model is developed, following the Taylor shear dispersion analysis procedure, for a 2D laminar shear flow between parallel plates possessing a constant specified concentration. This idealized geometry models flow with contaminant dissolution at pore-scale in a contaminant source zone and flow in a rock fracture with dissolving walls. We upscale a macroscopic transient transport model with effective transport coefficients of mean velocity, macroscopic dispersion, and first-order mass transfer rate. To validate the macroscopic model the mean concentration, covariance, and wall concentration gradient are compared to the results of numerical simulations of the advection-diffusion equation and the Graetz solution. Results indicate that in the presence of local-scale variations and constant concentration boundaries, the upscaled mean velocity and macrodispersion coefficient differ from those of the Taylor-Aris dispersion, and the mass transfer flux described by the first-order mass transfer model is larger than the diffusive mass flux from the constant wall. In addition, the upscaled first-order mass transfer coefficient in the macroscopic model depends only on the plate gap and diffusion coefficient. Therefore, the upscaled first-order mass transfer coefficient is independent of the mean velocity and travel distance, leading to a constant pore-scale Sherwood number of 12. By contrast, the effective Sherwood number determined by the diffusive mass flux is a function of the Peclet number for small Peclet number, and approaches a constant of 10.3 for large Peclet number. (c) 2007 Elsevier Ltd. All rights reserved.</t>
  </si>
  <si>
    <t>Georgia Inst Technol, Sch Civil &amp; Environm Engn, Atlanta, GA 30332 USA</t>
  </si>
  <si>
    <t>Webster, DR (corresponding author), Georgia Inst Technol, Sch Civil &amp; Environm Engn, Atlanta, GA 30332 USA.</t>
  </si>
  <si>
    <t>dwebster@ce.gatech.edu</t>
  </si>
  <si>
    <t>Webster, Donald/B-1905-2009</t>
  </si>
  <si>
    <t>10.1016/j.advwatres.2007.04.004</t>
  </si>
  <si>
    <t>WOS:000248435700010</t>
  </si>
  <si>
    <t>Renard, B; Lang, M</t>
  </si>
  <si>
    <t>Renard, B.; Lang, M.</t>
  </si>
  <si>
    <t>Use of a Gaussian copula for multivariate extreme value analysis: Some case studies in hydrology</t>
  </si>
  <si>
    <t>multivariate analysis; extreme value analysis; extremes dependence; copula; field significance; regional frequency analysis; QdF models; design hydrographs; asymptotic properties; risk assessment</t>
  </si>
  <si>
    <t>RAINFALL GROWTH ESTIMATION; HYDROMETEOROLOGICAL TIME-SERIES; CHANGE-POINT ANALYSIS; FORGEX METHOD; BIVARIATE DISTRIBUTIONS; UNITED-STATES; MODEL; TRENDS; FLOODS</t>
  </si>
  <si>
    <t>Risk assessment requires a description of the probabilistic properties of hydrological variables. In a number of cases, this description is made on a single variable, whereas most hydrological events are intrinsically multivariate. In this context, copulas have recently received attention in order to derive a multivariate frequency analysis. After a reminder of the general results in the field of multivariate extreme value theory.. the paper gives a description of a very simple copula, the Gaussian copula. Four case studies demonstrate its usefulness in the contexts of field significance determination, regional risk analysis, discharge-duration-frequency (QdF) models with design hydrograph derivation and regional frequency analysis. The limitations and potential errors related to this statistical toot are also highlighted. (c) 2006 Elsevier Ltd. All rights reserved.</t>
  </si>
  <si>
    <t>Cemagref Ctr Lyon, UR Hydrol Hydraul, F-69336 Lyon 09, France</t>
  </si>
  <si>
    <t>Renard, B (corresponding author), Cemagref Ctr Lyon, UR Hydrol Hydraul, 3 Bis Quai Chauveau,CP 220, F-69336 Lyon 09, France.</t>
  </si>
  <si>
    <t>renard@lyon.cemagref.fr; lang@lyon.cemagref.fr</t>
  </si>
  <si>
    <t>Renard, Benjamin/G-1524-2011; LANG, Michel/AFT-9040-2022; Renard, Benjamin/O-3369-2019</t>
  </si>
  <si>
    <t>Renard, Benjamin/0000-0001-8447-5430; LANG, Michel/0000-0003-1417-1495; Renard, Benjamin/0000-0001-8447-5430</t>
  </si>
  <si>
    <t>10.1016/j.advwatres.2006.08.001</t>
  </si>
  <si>
    <t>WOS:000245259400013</t>
  </si>
  <si>
    <t>Sun, DM; Zhan, HB</t>
  </si>
  <si>
    <t>Sun, Dongmin; Zhan, Hongbin</t>
  </si>
  <si>
    <t>Pumping induced depletion from two streams</t>
  </si>
  <si>
    <t>aquifer-stream interaction; stream depletion; low-permeability streambed; mass conservation; two streams</t>
  </si>
  <si>
    <t>AQUIFER HYDRAULIC-PROPERTIES; NUMERICAL INVERSION; LAPLACE TRANSFORMS; SENSITIVITY-ANALYSIS; STAGE FLUCTUATIONS; GROUNDWATER-FLOW; HORIZONTAL-WELL; INFILTRATION; LEAKANCE; DRAWDOWN</t>
  </si>
  <si>
    <t>We have proved that the Hantush's model [Hantush MS. Wells near streams with semipervious beds. J Geophys Res 1965;70:2829-38] in a half-domain can be extended to a whole-domain and becomes identical to that of Hunt [Hunt B. Unsteady stream depletion from ground water pumping. Ground Water 1999;37(1):98-102] for a shallow and infinitely narrow stream, provided that the Dupuit assumption is adopted. This proof helps correct a false concept that regards the Hantush's model as less useful because of its fully penetrating stream assumption. This study deals with interaction of an aquifer with two parallel streams based on the Hantush's model. Semi-analytical solutions are obtained based on rigorous mass conservation requirement by maintaining continuity of flux and head along the aquifer-streambed boundaries. This study shows that the hydraulic conductivity ratio of the two streambeds appears to be the most important factor controlling the stream-aquifer interaction, followed by a less important role played by the thickness ratio of the two streambeds. When the low-permeability streambeds do not exist, the steady-state stream depletion from one stream is linearly proportional to the ratio of the shortest distance from the pumping well to the other stream over the shortest distance between the two streams. When the low-permeability streambeds are presented, similar conclusion can be drawn except that the stream depletion now also strongly depends on the hydraulic conductivity ratio of the two streambeds. When the values of the hydraulic conductivity of the two streambeds are different by an order of magnitude, the location of the pumping well that receives equal flux from two streams can be off the middle-line between the two streams by nearly 90%. (c) 2006 Elsevier Ltd. All rights reserved.</t>
  </si>
  <si>
    <t>Texas A&amp;M Univ, Dept Geol &amp; Geophys, College Stn, TX 77843 USA; Hardin Simmons Univ, Dept Geol, Abilene, TX 79698 USA</t>
  </si>
  <si>
    <t>Zhan, HB (corresponding author), Texas A&amp;M Univ, Dept Geol &amp; Geophys, College Stn, TX 77843 USA.</t>
  </si>
  <si>
    <t>zhan@geo.tamu.edu</t>
  </si>
  <si>
    <t>Zhan, Hongbin/B-3464-2008</t>
  </si>
  <si>
    <t>Zhan, Hongbin/0000-0003-2060-4904</t>
  </si>
  <si>
    <t>10.1016/j.advwatres.2006.09.001</t>
  </si>
  <si>
    <t>WOS:000245259400021</t>
  </si>
  <si>
    <t>Di Domenico, A; Laguardia, G; Fiorentino, M</t>
  </si>
  <si>
    <t>Di Domenico, Antonella; Laguardia, Giovanni; Fiorentino, Mauro</t>
  </si>
  <si>
    <t>Capturing critical behaviour in soil moisture spatio-temporal dynamics</t>
  </si>
  <si>
    <t>soil moisture; phase transition; percolation; renormalization; critical point</t>
  </si>
  <si>
    <t>PATTERNS; CONNECTIVITY; ORGANIZATION; HYDROLOGY</t>
  </si>
  <si>
    <t>A physical system is subject to a phase transition process when it shows a discontinuous change of a macroscopic feature of the system under a continuous change of a system's state variable. For certain properties of physical systems subject to phase transition it is possible to observe a scale-invariant behaviour in the point of coexistence of the phases, which in that special case is defined critical point. Since the soil moisture spatial patterns in their seasonal time dynamics show the transition between spatially random to spatially connected appearances, we have investigated whether this process behaves as a critical point phenomenon. We have developed an algorithm working in analogy to the percolation theory [Bruce A, Wallace D. Critical point phenomena: the physics of the universality at large scales. In: Davis P, editor. The new physics. Cambridge: Cambridge University Press; 1989.]. The implemented methodology has been explored by applying to 365 soil moisture maps of daily data from a 507 kin 2 natural catchment in Southern Italy. We have investigated the relation between the occupation probability in the soil moisture spatial patterns and the normalized size of the largest cluster and the behaviour of the system under changing grid scales. The critical exponents have been also calculated. The undertaken analyses show that the process has a critical behaviour. The critical point for the examined river basin, expressed in terms of occupation probability, has a value of 0.88, which is maintained also after the coarse graining procedure. In order to evaluate the response of the model to the choice of its parameters, we have carried out a sensitivity analysis. (C) 2006 Published by Elsevier Ltd.</t>
  </si>
  <si>
    <t>Commiss European Communities, DG Joint Res Ctr, Inst Environm &amp; Sustainabil, I-21020 Ispra, VA, Italy; Univ Basilicata, Dipartimento Ingn &amp; Fis Ambiente, I-85100 Potenza, Italy</t>
  </si>
  <si>
    <t>Laguardia, G (corresponding author), Commiss European Communities, DG Joint Res Ctr, Inst Environm &amp; Sustainabil, Via E Fermi 1,TP 261, I-21020 Ispra, VA, Italy.</t>
  </si>
  <si>
    <t>didomenico@unibas.it; giovan-ni.laguardia@jrc.it; fiorentino@unibas.it</t>
  </si>
  <si>
    <t>Laguardia, Giovanni/E-9555-2010</t>
  </si>
  <si>
    <t>10.1016/j.advwatres.2006.04.007</t>
  </si>
  <si>
    <t>WOS:000244977700021</t>
  </si>
  <si>
    <t>Grimaldi, S; Nardi, F; Di Benedetto, F; Istanbulluoglu, E; Bras, RL</t>
  </si>
  <si>
    <t>Grimaldi, Salvatore; Nardi, Fernando; Di Benedetto, Francesco; Istanbulluoglu, Erkan; Bras, Rafael L.</t>
  </si>
  <si>
    <t>A physically-based method for removing pits in digital elevation models</t>
  </si>
  <si>
    <t>geographical information systems; GIS; digital elevation models; DEM; pit filling; depressions in DEMs; sinks in DEMs; errors in DEMs; landscape evolution models; drainage networks</t>
  </si>
  <si>
    <t>HILLSLOPE EVOLUTION MODEL; CHANNEL NETWORK GROWTH; ARTIFACT DEPRESSIONS; CATCHMENT-AREA; INTERPOLATION; SENSITIVITY; LANDSCAPES; EXTRACTION; ALGORITHM; HYDROLOGY</t>
  </si>
  <si>
    <t>Spurious pits in digital elevation models (DEMs) are traditionally removed by filling depressions, often creating flat regions that lead to inaccurate estimation of landscape flow directions. In this study, a physical approach based on a simple landscape evolution model is proposed for DEM pit removal. This method, an alternative to traditional geometrical procedures, enforces more realistic slopes and flow directions on topography. The procedure is compared with the method most commonly used in the literature and distributed with commercial GIs software where, generally, elevations of a depression are increased up to the lowest value among neighbouring cells. Several tests are performed and parameters sensitivity is carried out in order to demonstrate the performance of the proposed model as compared to traditional methods. (c) 2007 Elsevier Ltd. All rights reserved.</t>
  </si>
  <si>
    <t>Univ Tuscia, GEMINI Dept, I-01100 Viterbo, Italy; Univ Roma La Sapienza, Dipartimento Idraul Tranporti &amp; Strade, Rome, Italy; Univ Roma La Sapienza, Honors Ctr Italian Univ H2CU, Rome, Italy; Univ Nebraska, Dept Geosci &amp; Biol Syst Engn, Lincoln, NE 68588 USA; MIT, Rafael L Parsons Lab, Dept Civil &amp; Environm Engn, Cambridge, MA 02139 USA</t>
  </si>
  <si>
    <t>Grimaldi, S (corresponding author), Univ Tuscia, GEMINI Dept, Via San Camillo Lellis, I-01100 Viterbo, Italy.</t>
  </si>
  <si>
    <t>Salvatore.Grimaldi@unitus.it; fernando.nardi@uniromal.it; fradibenedetto@tiscali.it; erkan2@unl.edu; rlbras@mit.edu</t>
  </si>
  <si>
    <t>Nardi, Fernando/A-7731-2012</t>
  </si>
  <si>
    <t>Nardi, Fernando/0000-0002-6562-3159; Istanbulluoglu, Erkan/0000-0001-9453-4676</t>
  </si>
  <si>
    <t>10.1016/j.advwatres.2006.11.016</t>
  </si>
  <si>
    <t>WOS:000249645700010</t>
  </si>
  <si>
    <t>Ponzini, G; Giudici, M; Vassena, C</t>
  </si>
  <si>
    <t>Ponzini, Giansilvio; Giudici, Mauro; Vassena, Chlara</t>
  </si>
  <si>
    <t>Comments on Steady- and transient-state inversion in hydrogeology by successive flux estimation by P. Pasquier and D. Marcotte</t>
  </si>
  <si>
    <t>groundwater inverse problem; comparison model method; three-dimensional transient inversion; conductivity identification</t>
  </si>
  <si>
    <t>COMPARISON MODEL METHOD; IDENTIFICATION; FLOW</t>
  </si>
  <si>
    <t>Pasquier and Marcotte [Pasquier P, Marcotte D. Steady- and transient-state inversion in hydrogeology by successive flux estimation. Adv Wat Res 2006:29:1934-52] propose some modifications to the Comparison Model Method (CMM), in order to apply it to transient 3D ground water flow data for conductivity identification. We present some remarks on that paper to improve the comprehension of the basic features of the CMM and of the real value of the novelties introduced by Pasquier and Marcotte. (c) 2007 Elsevier Ltd. All rights reserved.</t>
  </si>
  <si>
    <t>Univ Milan, Sez Geofis, Dipartimento Sci Terra, I-20129 Milan, Italy</t>
  </si>
  <si>
    <t>Giudici, M (corresponding author), Univ Milan, Sez Geofis, Dipartimento Sci Terra, Via Cicognara 7, I-20129 Milan, Italy.</t>
  </si>
  <si>
    <t>Mauro.Giudici@unimi.it</t>
  </si>
  <si>
    <t>GIUDICI, Mauro/A-5916-2013</t>
  </si>
  <si>
    <t>GIUDICI, Mauro/0000-0002-6703-5748</t>
  </si>
  <si>
    <t>10.1016/j.advwatres.2007.03.002</t>
  </si>
  <si>
    <t>WOS:000248435700014</t>
  </si>
  <si>
    <t>Zlotnik, VA; Wang, TJ; Nieber, JL; Simunek, J</t>
  </si>
  <si>
    <t>Zlotnik, Vitaly A.; Wang, Tiejun; Nieber, John L.; Simunek, Jirka</t>
  </si>
  <si>
    <t>Verification of numerical solutions of the Richards equation using a traveling wave solution</t>
  </si>
  <si>
    <t>Richards equation; soil descriptors; traveling wave; numerical solution; code verification</t>
  </si>
  <si>
    <t>ONE-DIMENSIONAL INFILTRATION; WATER-MOVEMENT; FLOW; MODELS; SOILS; FLUX</t>
  </si>
  <si>
    <t>Efforts to find solutions that can be used for verification of numerical techniques for solving the Richards equation have generated a wealth of approximate and exact analytical solutions. Coefficients of this equation involve two highly non-linear functions related to the soil water potential, the unsaturated hydraulic conductivity, and the soil water content. The known exact solutions for realistic flow geometries are commonly limited to simplified descriptions of unsaturated hydraulic properties, while the approximate solutions involve various simplifications that require additional verification. We present a technique, referred to as the launch pad technique, which is based on the traveling wave solution to generate an exact solution of the boundary value problem for the Richards equation. The technique that is applicable to any descriptor of unsaturated hydraulic properties is illustrated on an application involving the infiltration of water into soils with properties described by Brooks-Corey and van Genuchten models. Examples of verification are presented for HYDRUS-1D, a popular numerical computer code for solving the Richards equation. (c) 2007 Elsevier Ltd. All rights reserved.</t>
  </si>
  <si>
    <t>Univ Nebraska, Dept Geosci, Lincoln, NE 68588 USA; Univ Minnesota, Dept Bioprod &amp; Biosyst Engn, St Paul, MN 55108 USA; Univ Calif Riverside, Dept Environm Sci, Riverside, CA 92507 USA</t>
  </si>
  <si>
    <t>Zlotnik, VA (corresponding author), Univ Nebraska, Dept Geosci, Lincoln, NE 68588 USA.</t>
  </si>
  <si>
    <t>vzlotnik@unl.edu</t>
  </si>
  <si>
    <t>Wang, Tiejun/N-3430-2016; Simunek, Jiri/F-3196-2011</t>
  </si>
  <si>
    <t>Wang, Tiejun/0000-0001-5857-5497; Wang, Tiejun/0000-0002-5543-2367</t>
  </si>
  <si>
    <t>10.1016/j.advwatres.2007.03.008</t>
  </si>
  <si>
    <t>WOS:000248435700008</t>
  </si>
  <si>
    <t>Bau, DA; Mayer, AS</t>
  </si>
  <si>
    <t>Bau, Domenico A.; Mayer, Alex S.</t>
  </si>
  <si>
    <t>Data-worth analysis for multiobjective optimal design of pump-and-treat remediation systems</t>
  </si>
  <si>
    <t>pump-and-treat remediation; stochastic multiobjective optimization; data worth; decision analysis</t>
  </si>
  <si>
    <t>HYDROGEOLOGICAL DECISION-ANALYSIS; GROUNDWATER QUALITY MANAGEMENT; GENETIC ALGORITHM; INVERSE PROBLEM; AQUIFER REMEDIATION; NEURAL-NETWORK; STEADY-STATE; OPTIMIZATION; UNCERTAINTY; INFORMATION</t>
  </si>
  <si>
    <t>The design and the management of pump-and-treat (PAT) remediation systems for contaminated aquifers under uncertain hydrogeological settings and parameters often involve decisions that trade off cost optimality against reliability. Both design objectives can be improved by planning site characterization programs that reduce subsurface parameter uncertainty. However, the cost for subsurface investigation often weighs heavily upon the budget of the remedial action and must thus be taken into account in the trade-off analysis. In this paper, we develop a stochastic data-worth framework with the purpose of estimating the economic opportunity of subsurface investigation programs. Since the spatial, distribution of hydraulic conductivity is most often the major source of uncertainty, we focus on the direct sampling of hydraulic conductivity at prescribed locations of the aquifer. The data worth of hydraulic conductivity measurements is estimated from the reduction of the overall management cost ensuing from the reduction in parameter uncertainty obtained from sampling. The overall cost is estimated as the expected value of the cost of installing and operating the PAT system plus penalties incurred due to violations of cleanup goals and constraints. The crucial point of the data-worth framework is represented by the so-called pre-posterior analysis. Here, the tradeoff between decreasing overall costs and increasing site-investigation budgets is assessed to determine a management strategy proposed on the basis of the information available at the start of remediation. The goal of the pre-posterior analysis is to indicate whether the proposed management strategy should be implemented as is, or re-designed on the basis of additional data collected with a particular site-investigation program. The study indicates that the value of information is ultimately related to the estimates of cleanup target violations and decision makers' degree of risk-aversion. (c) 2007 Elsevier Ltd. All rights reserved.</t>
  </si>
  <si>
    <t>Michigan Technol Univ, Dept Geol &amp; Min Engn &amp; Sci, Houghton, MI 49931 USA</t>
  </si>
  <si>
    <t>Bau, DA (corresponding author), Michigan Technol Univ, Dept Geol &amp; Min Engn &amp; Sci, Houghton, MI 49931 USA.</t>
  </si>
  <si>
    <t>dabau@mtu.edu</t>
  </si>
  <si>
    <t>Baú, Domenico/D-7023-2011</t>
  </si>
  <si>
    <t>10.1016/j.advwatres.2007.02.008</t>
  </si>
  <si>
    <t>WOS:000247713700009</t>
  </si>
  <si>
    <t>Or, D; Smets, BF; Wraith, JM; Dechesne, A; Friedman, SP</t>
  </si>
  <si>
    <t>Or, D.; Smets, B. F.; Wraith, J. M.; Dechesne, A.; Friedman, S. P.</t>
  </si>
  <si>
    <t>Physical constraints affecting bacterial habitats and activity in unsaturated porous media - a review</t>
  </si>
  <si>
    <t>microbial habitats; unsaturated soil; microbial coexistence; soil pores; hydration status; substrate diffusion; water films; EPS</t>
  </si>
  <si>
    <t>GAS-WATER INTERFACE; DECOMPOSING COTTON RESIDUES; SOIL MICROBIAL ACTIVITY; IN-SITU HYBRIDIZATION; SHORT-TERM VARIATIONS; PSEUDOMONAS-PUTIDA; BIOFILM GROWTH; HYDRAULIC CONDUCTIVITY; DESICCATION TOLERANCE; SPATIAL-DISTRIBUTION</t>
  </si>
  <si>
    <t>The immense diversity of microbial life found in the vadose zone reflects the extremely heterogeneous and highly dynamic aquatic and chemical environments formed within soil pore spaces. The notion of planktonian free swimming microbes is unrealistic under most unsaturated conditions. Experimental and theoretical evidence suggests that surface attachment is the prevailing lifestyle, where bacterial colonies are embedded in biosynthesized extracellular polymeric substances (EPS). This strategy represents a successful adaptation to the variable and unpredictable hydration conditions near the earth surface. The EPS matrix serves as the interface with the environment; it enhances hydration and transport properties in the immediate vicinity of microbial cells, and dampens effects of highly transient fluctuations in water and nutrient fluxes. The primary effect of soil pore geometry and hydration status is on diffusion pathways to and away from stationary microbial colonies. Microbial dependency on diffusion processes occurs at all scales, but is particularly important at the colony scale. We illustrate the critical role of diffusion pathways with their complex spatial and temporal patterns in promoting coexistence and diversity. We review specific features and adaptations of microbial life to the particular conditions of terrestrial soil environments. The physical and related chemical conditions that shape microbial habitats and govern key processes in unsaturated soils are reviewed in a quantitative framework. Key physiological adaptations and biological responses to challenges presented by unsaturated conditions are discussed. Finally, we discuss potential impacts of microbial activity on properties and characteristics of the host porous medium. This review is an attempt to establish an interdisciplinary dialogue between hydrologists and microbiologists towards a quantitative integration of the role of hydrologic conditions on microbial activity and the role of microbiology in controlling macroscopic fluxes within this important compartment of the biosphere. (C) 2006 Elsevier Ltd. All rights reserved.</t>
  </si>
  <si>
    <t>Ecole Polytech Fed Lausanne, Sch Architectural Civil &amp; Environm Engn, CH-1015 Lausanne, Switzerland; Univ Connecticut, Dept Civil &amp; Environm Engn, Storrs, CT 06269 USA; Tech Univ Denmark, Inst Environm &amp; Resources, DK-2800 Lyngby, Denmark; Montana State Univ, Land Resources &amp; Environm Sci Dept, Bozeman, MT 59717 USA; Agr Res Org, Volcani Ctr, Inst Soil Water &amp; Environm Sci, Dept Environm Phys &amp; Irrigat, IL-50250 Bet Dagan, Israel</t>
  </si>
  <si>
    <t>Or, D (corresponding author), Ecole Polytech Fed Lausanne, Sch Architectural Civil &amp; Environm Engn, CH-1015 Lausanne, Switzerland.</t>
  </si>
  <si>
    <t>dani.or@epfl.ch</t>
  </si>
  <si>
    <t>Or, Dani/D-8768-2012; Dechesne, Arnaud/AAE-7169-2019; Smets, Barth F./A-5076-2014</t>
  </si>
  <si>
    <t>Or, Dani/0000-0002-3236-2933; Dechesne, Arnaud/0000-0002-6638-2158; Smets, Barth F./0000-0003-4119-6292</t>
  </si>
  <si>
    <t>10.1016/j.advwatres.2006.05.025</t>
  </si>
  <si>
    <t>WOS:000246902300009</t>
  </si>
  <si>
    <t>Semprini, L; Dolan, ME; Mathias, MAB; Hopkins, GD; McCarty, PL</t>
  </si>
  <si>
    <t>Semprini, Lewis; Dolan, Mark E.; Mathias, Maureen A. B.; Hopkins, Gary D.; McCarty, Perry L.</t>
  </si>
  <si>
    <t>Laboratory, field, and modeling studies of bioaugmentation of butane-utilizing microorganisms for the in situ cometabolic treatment of 1,1-dichloroethene, 1,1-dichloroethane, and 1,1,1-trichloroethane</t>
  </si>
  <si>
    <t>cometabolism; modeling; field tests; bioaugmentation; butane; 1,1-dichloroethene; 1,1-dichloroethane; 1,1,1-trichloroethane; inhibition; transformation toxicity; CAH mixtures</t>
  </si>
  <si>
    <t>GROWN MIXED CULTURE; AEROBIC COMETABOLISM; CHLORINATED ETHENES; COMPETITIVE-INHIBITION; INSITU BIORESTORATION; AQUIFER MICROCOSMS; SCALE EVALUATION; TRICHLOROETHYLENE; BIODEGRADATION; GROUNDWATER</t>
  </si>
  <si>
    <t>A series of laboratory, field, and modeling studies were performed evaluating the potential for in situ aerobic cometabolism of chlorinated aliphatic hydrocarbon (CAH) mixtures, including 1,1,1-trichloroethane (1,1,1-TCA), 1,1-dichloroethane (1,1-DCA) and 1,1-dichloroethene (1,1-DCE) by bioaugmented microorganisms that grew on butane. A butane-grown bioaugmentation culture, primarily comprised of a Rhodococcus sp., was developed that effectively transformed mixtures of the three CAHs, under subsurface nutrient conditions. Microcosm experiments and modeling studies showed rapid transformation of 1,1-DCE with high transformation product toxicity and weak inhibition by butane, while 1,1,1-TCA was much more slowly transformed and strongly inhibited by butane. Field studies were conducted in the saturated zone at the Moffett Field In-Situ Test Facility in California. In the bioaugmented test leg, 1,1-DCE was most effectively transformed, followed by 1,1-DCA, and 1,1,1-TCA, consistent with the results from the laboratory studies. A 1-D reactive/transport code simulated the field responses during the early stages of testing (first 20 days), with the following extents of removal achieved at the first monitoring well; 1,1-DCE (similar to 97%), 1,1-DCA (similar to 77%), and 1,1,1-TCA (similar to 36%), with little or no CAH transformation observed beyond the first monitoring well. As time proceeded, decreased performance was observed. The modeling analysis indicated that this loss of performance may have been associated with 1,1-DCE transformation toxicity combined with the limited addition of butane as a growth substrate with longer pulse cycles. When shorter pulse cycles were reinitiated after 40 days of operation, I,I-DCE transformation was restored and the following transformation extents were achieved; 1,1-DCE (similar to 94%), 1,1-DCA (similar to 8%), and 1,1,1-TCA (similar to 0%), with some CAH transformation occurring past the first monitoring well. Modeling analysis of this period indicated that the bioaugmented culture was likely not the dominant butane-utilizing microorganism present. This was consistent with observations in the indigenous leg during this period that showed effective butane utilization and the following extents of transformation: 1,1-DCE (similar to 86 %), 1,1-DCA (similar to 5%), and 1,1,1-TCA (similar to 0%). The combination of lab and field scale studies and supporting modeling provide a means of evaluating the performance of bioaugmentation and the cometabolic treatment of CAH mixtures. (C) 2006 Elsevier Ltd. All rights reserved.</t>
  </si>
  <si>
    <t>Oregon State Univ, Dept Civil Construct &amp; Environm Engn, Corvallis, OR 97331 USA; Stanford Univ, Dept Civil &amp; Environm Engn, Stanford, CA 94305 USA</t>
  </si>
  <si>
    <t>Semprini, L (corresponding author), Oregon State Univ, Dept Civil Construct &amp; Environm Engn, Apperson Hall 202, Corvallis, OR 97331 USA.</t>
  </si>
  <si>
    <t>lewis.semprini@orst.edu</t>
  </si>
  <si>
    <t>McCarty, Perry/0000-0002-7031-0106</t>
  </si>
  <si>
    <t>10.1016/j.advwatres.2006.05.017</t>
  </si>
  <si>
    <t>WOS:000246902300010</t>
  </si>
  <si>
    <t>Wood, BD; Radakovich, K; Golfier, F</t>
  </si>
  <si>
    <t>Wood, Brian D.; Radakovich, Karen; Golfier, Fabrice</t>
  </si>
  <si>
    <t>Effective reaction at a fluid-solid interface: Applications to biotransformation in porous media</t>
  </si>
  <si>
    <t>upscaling; homogenization; heterogeneous reaction; biofilms; Michaelis-Menton kinetics; mass transfer limitations; effectiveness factor</t>
  </si>
  <si>
    <t>PACKED-BED REACTOR; INTRAPARTICLE-FORCED-CONVECTION; DIFFUSION-CONTROLLED REACTIONS; IN-SITU DETERMINATION; RICE BRAN OIL; EFFECTIVE DIFFUSIVITIES; TAYLOR DISPERSION; 2-EQUATION MODEL; PULSED SYSTEMS; TRANSPORT</t>
  </si>
  <si>
    <t>In this work we develop, via volume averaging, the macroscale transport equation for a reactive chemical species undergoing a heterogeneous reaction with Michaelis-Menton type kinetics. We describe the closure problem required to predict the effective macroscale reaction rate from the microscale geometry and the chemical, physical, and microbial properties. The effective rate of reaction predicted from the closure problem is compared with the reaction rate that is obtained by direct numerical simulation at the microscale. This comparison shows that the macroscale description of the reaction process is generally valid when the coefficient of variation of the concentration field is small compared with unity. Our results are subsequently used to interpret laboratory data for the enzymatic transformation of p-nitrophenyl phosphate hexahydrate. In particular, we provide some interpretation of the observed effect of porewater velocity on the effective reaction rate. (C) 2006 Elsevier Ltd. All rights reserved.</t>
  </si>
  <si>
    <t>Oregon State Univ, Dept Chem, Corvallis, OR 97331 USA; Ecole Geol Nancy, LAEGO, F-54501 Vandoeuvre Les Nancy, France</t>
  </si>
  <si>
    <t>Wood, BD (corresponding author), Oregon State Univ, Dept Chem, Corvallis, OR 97331 USA.</t>
  </si>
  <si>
    <t>Wood, Brian/K-4025-2012; Wood, Brian D/J-8362-2013; GOLFIER, Fabrice/K-5805-2014</t>
  </si>
  <si>
    <t>Wood, Brian/0000-0003-3152-7852; Wood, Brian D/0000-0003-3152-7852; GOLFIER, Fabrice/0000-0002-8182-9827</t>
  </si>
  <si>
    <t>10.1016/j.advwatres.2006.05.032</t>
  </si>
  <si>
    <t>WOS:000246902300018</t>
  </si>
  <si>
    <t>Samouelian, A; Vogel, HJ; Ippisch, O</t>
  </si>
  <si>
    <t>Samouelian, A.; Vogel, H.-J.; Ippisch, O.</t>
  </si>
  <si>
    <t>Upscaling hydraulic conductivity based on the topology of the sub-scale structure</t>
  </si>
  <si>
    <t>porous media; effective hydraulic properties; hydraulic conductivity; unsaturated flow; upscaling; topology; connectivity; heterogeneous structure</t>
  </si>
  <si>
    <t>HETEROGENEOUS POROUS-MEDIA; PORE CONNECTIVITY; NETWORK MODELS; PERMEABILITY; TRANSPORT; SOILS; FLOW; EQUATION; SIZE</t>
  </si>
  <si>
    <t>The hydraulic conductivity of heterogeneous porous media depends on the distribution function and the geometry of local conductivities at the smaller scale. There are various approaches to estimate the effective conductivity K-eff at the larger scale based on information about the small scale heterogeneity. A critical geometric property in this 'upscaling' procedure is the spatial connectivity of the small-scale conductivities. We present an approach based on the Euler-number to quantify the topological properties of heterogeneous conductivity fields, and we derive two key parameters which are used to estimate K-eff. The required coefficients for the upscaling formula are obtained by regression based on numerical simulations of various heterogeneous fields. They are found to be generally valid for various different isotropic structures. The effective unsaturated conductivity function K-eff (psi(m)) could be predicted satisfactorily. We compare our approach with an alternative based on percolation theory and critical path analysis which yield the same type of topological parameters. An advantage of using the Euler-number in comparison to percolation theory is the fact that it can be obtained from local measurements without the need to analyze the entire structure. We found that for the heterogeneous field used in this study both methods are equivalent. (C) 2006 Elsevier Ltd. All rights reserved.</t>
  </si>
  <si>
    <t>Univ Heidelberg, Inst Environm Phys, D-69120 Heidelberg, Germany; Ctr Rech Orleans, INRA, UR0272, F-45166 Olivet, France; UFZ Helmholtz Ctr Environm Res, Helmholtz Ctr Environm Res, Dept Soil Phys, D-06120 Halle, Germany; Univ Heidelberg, Interdisciplinary Ctr Sci Comp, D-69120 Heidelberg, Germany; Univ Stuttgart, Inst Parallel &amp; Distributed Syst, D-70569 Stuttgart, Germany</t>
  </si>
  <si>
    <t>Vogel, HJ (corresponding author), Univ Heidelberg, Inst Environm Phys, Neuenheimer Feld 229, D-69120 Heidelberg, Germany.</t>
  </si>
  <si>
    <t>Anatja.Samouelian@orleans.inra.fr; hans-joerg.vogel@ufz.de; olaf.ippisch@ipvs.uni-stuttgart.de</t>
  </si>
  <si>
    <t>samouelian, anatja/H-2951-2012; Vogel, Hans-Jörg/J-9845-2016</t>
  </si>
  <si>
    <t>Vogel, Hans-Jörg/0000-0003-2404-9485; samouelian, anatja/0000-0002-5022-0795</t>
  </si>
  <si>
    <t>10.1016/j.advwatres.2006.10.011</t>
  </si>
  <si>
    <t>WOS:000246092800011</t>
  </si>
  <si>
    <t>Burns, ER; Dragila, MI; John, SSC; Guenther, RB; Parlange, JY; Weisbrod, N</t>
  </si>
  <si>
    <t>Burns, Erick R.; Dragila, Maria I.; Selker, John S.; Guenther, Ronald B.; Parlange, Jean-Yves; Weisbrod, Noam</t>
  </si>
  <si>
    <t>Correction of the Buckingham-Darcy Law for flow of high strength salts in variably saturated porous media</t>
  </si>
  <si>
    <t>process thermodynamics; Darcy; Buckingham; salt; saline; unsaturated</t>
  </si>
  <si>
    <t>RELATIVELY DRY SOIL; IRREVERSIBLE-PROCESSES; RECIPROCAL RELATIONS; WATER MOVEMENT; SYSTEMS</t>
  </si>
  <si>
    <t>The Buckingham-Darcy Law is used to describe fluid flow in unsaturated porous media at low Reynolds number. In order to provide a priori corrections to this law, a process thermodynamic approach is utilized to ascertain the functional dependence. Using this knowledge, corrections to the hydraulic conductivity coefficient are proposed and compared with available data. The proposed corrections substantially predict the observed behavior of flow of high concentration (saturated) sodium chloride solutions in porous media. During the derivation, physical principles consistent with the thermodynamics of the system were utilized. A review of these principles and their results provides an alternative form of the generalized Gibbs-Duhem Relation for continuous processes, indicating that the identical equivalence to zero is unlikely to occur for dissipative processes. Further, the postulated Gibbs and Gibbs-Duhem Relations indicate that special differential operators need to be used for continuous processes rather than the usual use of a generic differential. (C) 2006 Elsevier Ltd. All rights reserved.</t>
  </si>
  <si>
    <t>Univ Calgary, Dept Geol &amp; Geophys, Calgary, AB T2N 1N4, Canada; Oregon State Univ, Dept Crop &amp; Soil Sci, Corvallis, OR 97331 USA; Oregon State Univ, Dept Bioengn, Corvallis, OR 97331 USA; Oregon State Univ, Dept Math, Corvallis, OR 97331 USA; Cornell Univ, Dept Biol &amp; Environm Engn, Ithaca, NY 14853 USA; Ben Gurion Univ Negev, Jacob Blaustein Inst Desert Res, Zuckerberg Inst Water Res, Dept Environm Hydrol &amp; Microbiol, IL-84990 Sede Boqer, Israel</t>
  </si>
  <si>
    <t>Burns, ER (corresponding author), Univ Calgary, Dept Geol &amp; Geophys, 2500 Univ Dr NW, Calgary, AB T2N 1N4, Canada.</t>
  </si>
  <si>
    <t>erick@lifetime.oregonstate.edu; Maria.Dragila@oregonstate.edu; selkerj@engr.orst.edu; guenth@math.orst.edu; jp58@cornell.edu; weisbrod@bgu.ac.il</t>
  </si>
  <si>
    <t>Weisbrod, Noam/A-9824-2011</t>
  </si>
  <si>
    <t>Selker, John/0000-0001-9751-6094; Burns, Erick/0000-0002-1747-0506; Weisbrod, Noam/0000-0002-6929-9472</t>
  </si>
  <si>
    <t>10.1016/j.advwatres.2006.04.010</t>
  </si>
  <si>
    <t>WOS:000244977700015</t>
  </si>
  <si>
    <t>Test application of Bayesian Programming: Adaptive water quality management under uncertainty</t>
  </si>
  <si>
    <t>decision-making under uncertainty; stochastic modeling; Markov chain Monte Carlo; mathematical programming; streeter-phelps water quality model</t>
  </si>
  <si>
    <t>CLIMATE-CHANGE UNCERTAINTY; PULP-MILL; OPTIMIZATION; ECOSYSTEMS; MODELS</t>
  </si>
  <si>
    <t>A new method, Bayesian Programming (BP), developed by Harrison [Harrison KW. Multi-stage decision-making under uncertainty and stochasticity: Bayesian Programming. Adv Water Resour, submitted for publication] is tested on a case study involving optimal adaptive management of a river basin. The case study considers anew the process of permitting pulp mills on the Athabasca River in Alberta, Canada. The problem has characteristics common to many environmental management problems. There is uncertainty in the water quality response to pollutant loadings that will not be completely resolved with monitoring and the resolution of this uncertainty is impeded by the stochastic behavior of the water quality system. A two-stage adaptive management process is optimized with BP. Based on monitoring data collected after implementation of the first-stage decision, the uncertainties are updated prior to the second decision stage using Bayesian analysis. The worth of this two-stage adaptive management approach to this problem and the worth of monitoring are evaluated. Conclusions are drawn on the general practicality of BP for adaptive management. Potential strategies are outlined for extending the BP approach to secure further benefits of adaptive management. (C) 2006 Elsevier Ltd. All rights reserved.</t>
  </si>
  <si>
    <t>10.1016/j.advwatres.2006.03.011</t>
  </si>
  <si>
    <t>WOS:000244977700025</t>
  </si>
  <si>
    <t>Gabellani, S; Boni, G; Ferraris, L; von Hardenberg, J; Provenzale, A</t>
  </si>
  <si>
    <t>Gabellani, S.; Boni, G.; Ferraris, L.; von Hardenberg, J.; Provenzale, A.</t>
  </si>
  <si>
    <t>Propagation of uncertainty from rainfall to runoff: A case study with a stochastic rainfall generator</t>
  </si>
  <si>
    <t>uncertainty propagation; stochastic rainfall models; rainfall-runoff processes</t>
  </si>
  <si>
    <t>SPATIAL VARIABILITY; PREDICTION; RADAR; MODEL; PRECIPITATION; SYSTEMS</t>
  </si>
  <si>
    <t>We explore the impact of uncertainties in the spatial-temporal distribution of rainfall on the prediction of peak discharge in a typical mountain basin. To this end, we use a stochastic generator previously developed for rainfall downscaling, and we estimate the basin response by adopting a semi -distributed hydrological model. The results of the analysis provide information on the minimum rainfall resolution needed for operational flood forecasting, and confirm the sensitivity of peak discharge estimates to errors in the determination of the power spectrum of the precipitation field. (c) 2007 Elsevier Ltd. All rights reserved.</t>
  </si>
  <si>
    <t>ISAC, CNR, Ist Sci Atmosfera &amp; Clima, Turin, Italy; Univ Genoa, Ctr Ric Interuniv Monitoraggio Ambientale, CIMA, Savona, Italy; Univ Basilicata, Ctr Ric Interuniv Monitoraggio Ambientale, CIMA, Savona, Italy; Univ Genoa, DIST, Genoa, Italy</t>
  </si>
  <si>
    <t>von Hardenberg, J (corresponding author), ISAC, CNR, Ist Sci Atmosfera &amp; Clima, Turin, Italy.</t>
  </si>
  <si>
    <t>j.vonhardenberg@isac.cnr.it</t>
  </si>
  <si>
    <t>von Hardenberg, Jost/D-1872-2010; Boni, Giorgio/AAD-6133-2021</t>
  </si>
  <si>
    <t>von Hardenberg, Jost/0000-0002-5312-8070; Boni, Giorgio/0000-0002-8255-9312</t>
  </si>
  <si>
    <t>10.1016/j.advwatres.2006.11.015</t>
  </si>
  <si>
    <t>WOS:000249645700002</t>
  </si>
  <si>
    <t>Guswa, AJ; Rhodes, AL; Newell, SE</t>
  </si>
  <si>
    <t>Guswa, Andrew J.; Rhodes, Amy L.; Newell, Silvia E.</t>
  </si>
  <si>
    <t>Importance of orographic precipitation to the water resources of Monteverde, Costa Rica</t>
  </si>
  <si>
    <t>stable isotopes; orographic precipitation; spatial variability; seasonal variability; Monteverde; Costa Rica; streamflow</t>
  </si>
  <si>
    <t>POINT-REYES PENINSULA; LOWLAND DEFORESTATION; REGIONAL HYDROLOGY; CLIMATE-CHANGE; FOG-DRIP; GROUNDWATER; CALIFORNIA; IMPACT; FOREST; AREA</t>
  </si>
  <si>
    <t>Monteverde, Costa Rica harbors montane forests that exemplify the delicate balances among climate, hydrology, habitat, and development. Most of the annual precipitation to this region arrives during the wet season, but the importance of orographic precipitation during the dry and transitional seasons should not be underestimated. Development associated with ecotourism has put significant stress on water resources, and recent work has shown evidence that changes in regional land-cover and global climate may lead to reduced precipitation and cloud cover and a subsequent decline in endemic species. Precipitation samples collected from 2003 to 2005 reveal a seasonal signal in stable isotope composition, as measured by 8 18 0 and 62 H, that is heaviest during the dry and transitional seasons. Attenuated versions of this signal propagate through to stream samples and provide a means of determining the importance of precipitation delivered by the trade winds during the dry and transitional seasons to water resources for the region. Results from six catchments on the leeward slope indicate that topography exerts a strong control on the importance of orographic precipitation to stream baseflow. The contributions are greatest in those catchments that are close to the Brillante Gap in the Continental Divide. Differences in the temporal variation of precipitation and streamflow isotope compositions provide insight to the hydrologic pathways that move water to the streams. (c) 2007 Elsevier Ltd. All rights reserved.</t>
  </si>
  <si>
    <t>Smith Coll, Picker Engn Program, Northampton, MA 01063 USA; Smith Coll, Dept Geol, Northampton, MA 01063 USA; Princeton Univ, Dept Geosci, Princeton, NJ 08544 USA</t>
  </si>
  <si>
    <t>Guswa, AJ (corresponding author), Smith Coll, Picker Engn Program, Northampton, MA 01063 USA.</t>
  </si>
  <si>
    <t>aguswa@email.smith.edu</t>
  </si>
  <si>
    <t>Newell, Silvia E/M-4336-2014; Rhodes, Amy/AAK-6467-2020</t>
  </si>
  <si>
    <t xml:space="preserve">Newell, Silvia E/0000-0002-0684-3100; </t>
  </si>
  <si>
    <t>10.1016/j.advwatres.2006.07.008</t>
  </si>
  <si>
    <t>WOS:000249645700005</t>
  </si>
  <si>
    <t>Seymour, JD; Gage, JP; Codd, SL; Gerlach, R</t>
  </si>
  <si>
    <t>Seymour, Joseph D.; Gage, Justirt P.; Codd, Sarah L.; Gerlach, Robin</t>
  </si>
  <si>
    <t>Magnetic resonance microscopy of biofouling induced scale dependent transport in porous media</t>
  </si>
  <si>
    <t>NMR; MRI; biofouling; biolilms; porous media; anomalous transport</t>
  </si>
  <si>
    <t>BIOFILM ACCUMULATION; SOLUTE TRANSPORT; ROCK FRACTURES; RANDOM-WALKS; DIFFUSION; DISPERSION; NMR; TIME; FLOW; DISTRIBUTIONS</t>
  </si>
  <si>
    <t>Non-invasive magnetic resonance microscopy (MRM) methods are applied to study biofouling of a homogeneous model porous media. MRM of the biofilm biomass using magnetic relaxation weighting shows the heterogeneous nature of the spatial distribution of the biomass as a function of growth. Spatially resolved MRM velocity maps indicate a strong variation in the pore scale velocity as a function of biofilm growth. The hydrodynamic dispersion dynamics for flow through the porous media is quantitatively characterized using a pulsed gradient spin echo technique to measure the propagator of the motion. The propagator indicates a transition in transport dynamics from a Gaussian normal diffusion process following a normal advection diffusion equation to anomalous transport as a function of biofilm growth. Continuous time random walk models resulting in a time fractional advection diffusion equation are shown to model the transition from normal to anomalous transport in the context of a conceptual model for the biofouling. The initially homogeneous porous media is transformed into a more complex heterogeneous porous media by the biofilm growth. (C) 2006 Elsevier Ltd. All rights reserved.</t>
  </si>
  <si>
    <t>Montana State Univ, Dept Chem &amp; Biol Engn, Bozeman, MT 59717 USA; Montana State Univ, Dept Mech &amp; Ind Engn, Bozeman, MT 59717 USA; Montana State Univ, Ctr Biofilm Engn, Bozeman, MT 59717 USA</t>
  </si>
  <si>
    <t>Seymour, JD (corresponding author), Montana State Univ, Dept Chem &amp; Biol Engn, 306 Cobleigh Hall,POB 59717, Bozeman, MT 59717 USA.</t>
  </si>
  <si>
    <t>jseymour@coe.montana.edu</t>
  </si>
  <si>
    <t>Seymour, Joseph D/E-8518-2012; Gerlach, Robin/A-9474-2012; Codd, Sarah/F-1639-2013</t>
  </si>
  <si>
    <t xml:space="preserve">Seymour, Joseph D/0000-0003-4264-5416; </t>
  </si>
  <si>
    <t>10.1016/j.advwatres.2006.05.029</t>
  </si>
  <si>
    <t>WOS:000246902300003</t>
  </si>
  <si>
    <t>Debele, B; Srinivasan, R; Parlange, JY</t>
  </si>
  <si>
    <t>Debele, Bekele; Srinivasan, R.; Parlange, J. Yves</t>
  </si>
  <si>
    <t>Accuracy evaluation of weather data generation and disaggregation methods at finer timescales</t>
  </si>
  <si>
    <t>disaggregation; hyetos; MUDRain; multivariate; rainfall; univariate</t>
  </si>
  <si>
    <t>DAILY RAINFALL; SIMULATION; MODEL; PRECIPITATION; TEMPERATURE; DESIGN; SOIL</t>
  </si>
  <si>
    <t>Availability of weather data at finer timescales such as hourly is vital in the application of dynamic physical and biological models. In this study, we have examined the suitability of various approaches (deterministic periodic versus stochastic) of disaggregating daily weather data into hourly data in the Cedar Creek watershed, TX, USA. We found the cosine function suitable to disaggregate daily maximum and minimum temperatures and wind speed data into respective hourly data. We also used a common logarithmic equation to compute vapor pressures from temperature data, and hence relative humidity (the ratio between actual and saturated vapor pressures multiplied by 100). Disaggregation following uniform distribution of daily rainfall over 24 h did not reproduce most statistical parameters computed from observed hourly rainfall data onsite. Conversely, both stochastic models formulated based on univariate (Hyetos) and multivariate (MuDRain) processes mimicked the measured hourly rainfall distributions very well. Overall, we found the MuDRain model superior, compared to other models to disaggregate daily rainfall data into hourly data. (C) 2006 Elsevier Ltd. All rights reserved.</t>
  </si>
  <si>
    <t>Cornell Univ, Biol &amp; Environm Engn Dept, Ithaca, NY 14853 USA; Texas A&amp;M Univ, Spatial Sci Lab, College Stn, TX 77845 USA</t>
  </si>
  <si>
    <t>Debele, B (corresponding author), 8750 Georgia Ave 802B, Silver Spring, MD 20910 USA.</t>
  </si>
  <si>
    <t>bd58@cornell.edu; r-srinivasan@tamu.edu; jp58@cornell.edu</t>
  </si>
  <si>
    <t>Srinivasan, R/D-3937-2009</t>
  </si>
  <si>
    <t>Srinivasan, R/0000-0001-8375-6038</t>
  </si>
  <si>
    <t>10.1016/j.advwatres.2006.11.009</t>
  </si>
  <si>
    <t>WOS:000246092800018</t>
  </si>
  <si>
    <t>Gaume, E; Mouhous, N; Andrieu, H</t>
  </si>
  <si>
    <t>Gaume, E.; Mouhous, N.; Andrieu, H.</t>
  </si>
  <si>
    <t>Rainfall stochastic disaggregation models: Calibration and validation of a multiplicative cascade model</t>
  </si>
  <si>
    <t>rainfall; model; stochastic; disaggregation; multifractal</t>
  </si>
  <si>
    <t>MULTIFRACTAL ANALYSIS; POINT PROCESS; APPLICABILITY; RESOLUTION; SPACE; CHAOS</t>
  </si>
  <si>
    <t>The simulation of long time series of rainfall rates at short time steps remains an important issue for various applications in hydrology. Among the various types of simulation models, random multiplicative cascade models (RMC models) appear as an appealing solution which displays the advantages to be parameter parsimonious and linked to the multifractal theory. This paper deals with the calibration and validation of RMC models. More precisely, it discusses the limits of the scaling exponent function method often used to calibrate RMC models, and presents an hydrological validation of calibrated RMC models. A 8-year time series of 1-min rainfall rates is used for the calibration and the validation of the tested models. The paper is organized in three parts. In the first part, the scaling invariance properties of the studied rainfall series is shown using various methods (q-moments, PDMS, autocovariance structure) and a RMC model is calibrated on the basis of the rainfall data scaling exponent function. A detailed analysis of the obtained results reveals that the shape of the scaling exponent function, and hence the values of the calibrated parameters of the RMC model, are highly sensitive to sampling fluctuation and may also be biased. In the second part, the origin of the sensivity to sampling fluctuation and of the bias is studied in detail and a modified Jackknife estimator is tested to reduce the bias. Finally, two hydrological applications are proposed to validate two candidate RMC models: a canonical model based on a log-Poisson random generator, and a basic micro-canonical model based on a uniform random generator. It is tested in this third part if the models reproduce faithfully the statistical distribution of rainfall characteristics on which they have not been calibrated. The results obtained for two validation tests are relatively satisfactory but also show that the temporal structure of the measured rainfall time series at small time steps is not well reproduced by the two selected simple random cascade models. (C) 2006 Elsevier Ltd. All rights reserved.</t>
  </si>
  <si>
    <t>Ecole Natl Ponts &amp; Chaussees, CEREVE, F-77455 Marne La Vallee 2, France; Univ Technol Compiegne, Dept Gen Syst Urbains, F-60205 Compiegne, France; Lab Cent Ponts &amp; Chaussees, F-44341 Bouguenais, France</t>
  </si>
  <si>
    <t>Gaume, E (corresponding author), Ecole Natl Ponts &amp; Chaussees, CEREVE, 6&amp;8 Ave Blaise Pascal, F-77455 Marne La Vallee 2, France.</t>
  </si>
  <si>
    <t>gaume@cereve.enpc.fr</t>
  </si>
  <si>
    <t>Gaume, Eric/G-6312-2013; Andrieu, Herve/AAP-5588-2020</t>
  </si>
  <si>
    <t>Gaume, Eric/0000-0002-7260-9793; Nassima, Voyneau/0000-0003-4550-6227</t>
  </si>
  <si>
    <t>10.1016/j.advwatres.2006.11.007</t>
  </si>
  <si>
    <t>WOS:000246092800019</t>
  </si>
  <si>
    <t>Woods, R</t>
  </si>
  <si>
    <t>Woods, Ross</t>
  </si>
  <si>
    <t>The relative roles of climate, soil, vegetation and topography in determining seasonal and long-term catchment dynamics (vol 26, pg 295, 2003)</t>
  </si>
  <si>
    <t>Correction</t>
  </si>
  <si>
    <t>Natl Inst Water &amp; Atmsopher Res, Christchurch, New Zealand</t>
  </si>
  <si>
    <t>Woods, R (corresponding author), Natl Inst Water &amp; Atmsopher Res, POB 8602, Christchurch, New Zealand.</t>
  </si>
  <si>
    <t>r.woods@niwa.co.nz</t>
  </si>
  <si>
    <t>Woods, Ross A/C-6696-2013</t>
  </si>
  <si>
    <t>Woods, Ross A/0000-0002-5732-5979</t>
  </si>
  <si>
    <t>10.1016/j.advwatres.2006.10.010</t>
  </si>
  <si>
    <t>WOS:000246092800001</t>
  </si>
  <si>
    <t>Zavala-Sanchez, V; Dentz, M; Sanchez-Vila, X</t>
  </si>
  <si>
    <t>Zavala-Sanchez, Vanessa; Dentz, Marco; Sanchez-Vila, Xavier</t>
  </si>
  <si>
    <t>Effective dispersion in a chemically heterogeneous medium under temporally fluctuating flow conditions</t>
  </si>
  <si>
    <t>reactive transport; transverse dispersion; temporal random flow; random adsorption; stochastic modeling; effective dispersion</t>
  </si>
  <si>
    <t>REACTIVE SOLUTE TRANSPORT; POROUS-MEDIUM; STOCHASTIC-ANALYSIS; BEHAVIOR; CLOUD; SIMULATION; PARAMETERS; VELOCITY; SORPTION; MODEL</t>
  </si>
  <si>
    <t>We investigate effective solute transport in a chemically heterogeneous medium subject to temporal fluctuations of the flow conditions. Focusing on spatial variations in the equilibrium adsorption properties, the corresponding fluctuating retardation factor is modeled as a stationary random space function. The temporal variability of the flow is represented by a stationary temporal random process. Solute spreading is quantified by effective dispersion coefficients, which are derived from the ensemble average of the second centered moments of the normalized solute distribution in a single disorder realization. Using first-order expansions in the variances of the respective random fields, we derive explicit compact expressions for the time behavior of the disorder induced contributions to the effective dispersion coefficients. Focusing on the contributions due to chemical heterogeneity and temporal fluctuations, we find enhanced transverse spreading characterized by a transverse effective dispersion coefficient that, in contrast to transport in steady flow fields, evolves to a disorder-induced macroscopic value (i.e., independent of local dispersion). At the same time, the asymptotic longitudinal dispersion coefficient can decrease. Under certain conditions the contribution to the longitudinal effective dispersion coefficient shows superdiffusive behavior, similar to that observed for transport in s stratified porous medium, before it decreases to its asymptotic value. The presented compact and easy to use expressions for the longitudinal and transverse effective dispersion coefficients can be used for the quantification of effective spreading and mixing in the context of the groundwater remediation based on hydraulic manipulation and for the effective modeling of reactive transport in heterogeneous media in general. (C) 2006 Elsevier Ltd. All rights reserved.</t>
  </si>
  <si>
    <t>Tech Univ Catalonia, UPC, Dept Geotech Engn &amp; Geosci, Barcelona, Spain</t>
  </si>
  <si>
    <t>Dentz, M (corresponding author), Tech Univ Catalonia, UPC, Dept Geotech Engn &amp; Geosci, Barcelona, Spain.</t>
  </si>
  <si>
    <t>vanessa.zavala@upc.edu; marco.dentz@upc.edu; xavier.sanchez-vila@upc.edu</t>
  </si>
  <si>
    <t>Dentz, Marco/C-1076-2015</t>
  </si>
  <si>
    <t>Dentz, Marco/0000-0002-3940-282X; Sanchez-Vila, Xavier/0000-0002-1234-9897</t>
  </si>
  <si>
    <t>10.1016/j.advwatres.2006.11.010</t>
  </si>
  <si>
    <t>WOS:000246092800022</t>
  </si>
  <si>
    <t>Cardenas, MB; Wilson, JL</t>
  </si>
  <si>
    <t>Cardenas, M. Bayani; Wilson, J. L.</t>
  </si>
  <si>
    <t>Hydrodynamics of coupled flow above and below a sediment-water interface with triangular bedforms</t>
  </si>
  <si>
    <t>hyporheic zone; sediment-water interface; bedform; Navier-Stokes; stream-aquifer interaction; FEMLAB</t>
  </si>
  <si>
    <t>PERMEABLE SEDIMENTS; HYPORHEIC EXCHANGE; TURBULENT-FLOW; BED FORMS; CONVECTIVE-TRANSPORT; NONSORBING SOLUTES; POROUS-MEDIUM; WAVE ACTION; ZONE; MODEL</t>
  </si>
  <si>
    <t>The hydrodynamics of a system where there is a coupled flow above and below a sediment-water interface (SWI) are not completely understood. We numerically simulate mean two-dimensional, unidirectional, steady, viscous flow in these systems using a sequentially coupled formulation. Simulations were conducted to determine fundamental relationships between bedform geometry, Reynolds number for the water-column flow (Re), interfacial exchange zone depth (d(2)) in the sediments, and flux through the SWI (q(int)); the latter two parameters play a significant role in biogeochemical and aquatic-life processes across the SWI. d(z) and Re are functionally related through an asymptotic growth-curve model while q(int) and Re follow a power function. These relationships are dynamically explained by the manner in which pressure gradients along the SWI develop due to current-bedform interactions at different Res and by Darcy's Law. We found that the coupling between water column and exchange zone flow is controlled by the behavior of the water-column eddy. The eddy detaches at or near the point of minimum pressure along the interface, and reattaches near the point of maximum pressure. These two critical points determine the pressure gradient along the bed surface that controls the exchange zone flow field. Moreover, the reattachment point corresponds to flow divides within the sediments. Lastly, pore-water velocities drop with depth below the SWI, and are larger below the bedform crests than below the troughs. (C) 2006 Elsevier Ltd. All rights reserved.</t>
  </si>
  <si>
    <t>New Mexico Inst Min &amp; Technol, Dept Earth &amp; Environm Asc, Socorro, NM 87801 USA; Univ Texas, Jackson Sch Geosci, Dept Geol Sci, Austin, TX 78712 USA</t>
  </si>
  <si>
    <t>Cardenas, MB (corresponding author), New Mexico Inst Min &amp; Technol, Dept Earth &amp; Environm Asc, Socorro, NM 87801 USA.</t>
  </si>
  <si>
    <t>cardenas@nmt.edu</t>
  </si>
  <si>
    <t>Cardenas, Meinhard Bayani/B-4940-2011</t>
  </si>
  <si>
    <t>Cardenas, Meinhard Bayani/0000-0001-6270-3105</t>
  </si>
  <si>
    <t>10.1016/j.advwatres.2006.06.009</t>
  </si>
  <si>
    <t>WOS:000244977700001</t>
  </si>
  <si>
    <t>Christ, JA; Abriola, LM</t>
  </si>
  <si>
    <t>Christ, John A.; Abriola, Linda M.</t>
  </si>
  <si>
    <t>Modeling metabolic reductive dechlorination in dense non-aqueous phase liquid source-zones</t>
  </si>
  <si>
    <t>PCE; NAPL; enhanced dissolution; modeling; dechlorination</t>
  </si>
  <si>
    <t>NAPL-POOL DISSOLUTION; MASS-TRANSFER; QUANTITATIVE-EVALUATION; ORGANIC CONTAMINANTS; CHLORINATED ETHENES; CIS-DICHLOROETHENE; NUMERICAL-MODEL; VINYL-CHLORIDE; POROUS-MEDIA; TETRACHLOROETHENE</t>
  </si>
  <si>
    <t>Recent laboratory experimental evidence has suggested that bioremediation may be an attractive management strategy for dense nonaqueous phase liquid (DNAPL) source-zones. In particular, metabolic reductive dechlorination has been shown to reduce aqueous phase chlorinated ethene contaminant concentrations and enhance DNAPL dissolution, reducing source longevity. Transitioning this technology from the laboratory to the field will be facilitated by tools capable of simulating bioenhanced dissolution. This work presents a mathematical model for metabolic reductive dechlorination in a macroscale two-phase (aqueous-organic) environment. The model is implemented through adaptation of an existing multi-phase compositional simulator, which has been modified to incorporate eight chemical components and four microbial populations: a fermentative population, two dechlorinating populations, and a competitor population (e.g., methanogens). Monod kinetics, modified to incorporate electron donor thresholds, electron acceptor competition, and competitor inhibition, are used to simulate microbial growth and component degradation. The developed model is numerically verified and demonstrated through comparisons with published column-scale dechlorination data. Dechlorination kinetics, electron donor concentrations, and DNAPL saturation and distribution are all found to affect the extent of dissolution enhancement, with enhancements ranging from 1.0 to similar to 1.9. Comparison of simulation results with those from a simplified analytic modeling approach suggest that the analytical model may tend to over-predict dissolution enhancement and fail to account for the transient nature of dissolution enhancement, leading to significant (70%) under-prediction of source longevity. (C) 2006 Elsevier Ltd. All rights reserved.</t>
  </si>
  <si>
    <t>Tufts Univ, Dept Civil &amp; Environm Engn, Medford, MA 02155 USA; USAF Acad, Dept Civil &amp; Environm Engn, Colorado Springs, CO 80840 USA</t>
  </si>
  <si>
    <t>Abriola, LM (corresponding author), Tufts Univ, Dept Civil &amp; Environm Engn, 200 Coll Ave,105 Anderson Hall, Medford, MA 02155 USA.</t>
  </si>
  <si>
    <t>Linda.Abriola@tufts.edu</t>
  </si>
  <si>
    <t>Abriola, Linda M/F-7624-2010; Christ, John/AAQ-3076-2020</t>
  </si>
  <si>
    <t>10.1016/j.advwatres.2006.05.024</t>
  </si>
  <si>
    <t>WOS:000246902300011</t>
  </si>
  <si>
    <t>Ford, RM; Harvey, RW</t>
  </si>
  <si>
    <t>Ford, Roseanne M.; Harvey, Ronald W.</t>
  </si>
  <si>
    <t>Role of chemotaxis in the transport of bacteria through saturated porous media</t>
  </si>
  <si>
    <t>bacteria; chemotaxis; motility; diffusion; dispersion; groundwater; bioremediation; transport; migration; porous media; pore-scale</t>
  </si>
  <si>
    <t>ESCHERICHIA-COLI; RANDOM MOTILITY; PSEUDOMONAS-PUTIDA; ENVIRONMENTAL-POLLUTANTS; 3-DIMENSIONAL TRACKING; ATTRACTANT GRADIENTS; MATHEMATICAL-MODEL; CELL-POPULATIONS; INDIVIDUAL-CELL; MIGRATION</t>
  </si>
  <si>
    <t>Populations of chemotactic bacteria are able to sense and respond to chemical gradients in their surroundings and direct their migration toward increasing concentrations of chemicals that they perceive to be beneficial to their survival. It has been suggested that this phenomenon may facilitate bioremediation processes by bringing bacteria into closer proximity to the chemical contaminants that they degrade. To determine the significance of chemotaxis in these processes it is necessary to quantify the magnitude of the response and compare it to other groundwater processes that affect the fate and transport of bacteria. We present a systematic approach toward quantifying the chemotactic response of bacteria in laboratory scale experiments by starting with simple, well-defined systems and gradually increasing their complexity. Swimming properties of individual cells were assessed from trajectories recorded by a tracking microscope. These properties were used to calculate motility and chemotaxis coefficients of bacterial populations in bulk aqueous media which were compared to experimental results of diffusion studies. Then effective values of motility and chemotaxis coefficients in single pores, pore networks and packed columns were analyzed. These were used to estimate the magnitude of the chemotactic response in porous media and to compare with dispersion coefficients reported in the field. This represents a compilation of many studies over a number of years. While there are certainly limitations with this approach for ultimately quantifying motility and chemotaxis in granular aquifer media, it does provide insight into what order of magnitude responses are possible and which characteristics of the bacteria and media are expected to be important. (C) 2006 Elsevier Ltd. All rights reserved.</t>
  </si>
  <si>
    <t>Univ Virginia, Dept Chem Engn, Charlottesville, VA 22904 USA; US Geol Survey, Div Water Resources, Boulder, CO 80303 USA</t>
  </si>
  <si>
    <t>Ford, RM (corresponding author), Univ Virginia, Dept Chem Engn, Charlottesville, VA 22904 USA.</t>
  </si>
  <si>
    <t>rmf3f@virginia.edu</t>
  </si>
  <si>
    <t>Harvey, Ronald/C-5783-2013</t>
  </si>
  <si>
    <t>Harvey, Ronald/0000-0002-2791-8503</t>
  </si>
  <si>
    <t>10.1016/j.advwatres.2006.05.019</t>
  </si>
  <si>
    <t>WOS:000246902300016</t>
  </si>
  <si>
    <t>Keller, AA; Auset, M</t>
  </si>
  <si>
    <t>Keller, Arturo A.; Auset, Maria</t>
  </si>
  <si>
    <t>A review of visualization techniques of biocolloid transport processes at the pore scale under saturated and unsaturated conditions</t>
  </si>
  <si>
    <t>colloid; sorption; desorption; filtration; straining; groundwater</t>
  </si>
  <si>
    <t>EXTRACELLULAR POLYMERIC SUBSTANCES; COLLOID FILTRATION THEORY; GAS-WATER INTERFACE; POROUS-MEDIA; PSEUDOMONAS-AERUGINOSA; ESCHERICHIA-COLI; SANDY AQUIFER; GROUNDWATER CONTAMINATION; CRYPTOSPORIDIUM-PARVUM; PATHOGENIC BACTERIA</t>
  </si>
  <si>
    <t>Field and column studies of biocolloid transport in porous media have yielded a large body of information, used to design treatment systems, protect water supplies and assess the risk of pathogen contamination. However, the inherent black-box approach of these larger scales has resulted in generalizations that sometimes prove inaccurate. Over the past 10-15 years, pore scale visualization techniques have improved substantially, allowing the study of biocolloid transport in saturated and unsaturated porous media at a level that provides a very clear understanding of the processes that govern biocolloid movement. For example, it is now understood that the reduction in pathways for biocolloids as a function of their size leads to earlier breakthrough. Interception of biocolloids by the porous media used to be considered independent of fluid flow velocity, but recent work indicates that there is a relationship between them. The existence of almost stagnant pore water regions within a porous medium can lead to storage of biocolloids, but this process is strongly colloid-size dependent, since larger biocolloids are focused along the central streamlines in the flowing fluid. Interfaces, such as the air water interface, the soil-water interface and the soil-water-air interface, play a major role in attachment and detachment, with significant implications for risk assessment and system design. Important research questions related to the pore-scale factors that control attachment and detachment are key to furthering our understanding of the transport of biocolloids in porous media. (C) 2006 Elsevier Ltd. All rights reserved.</t>
  </si>
  <si>
    <t>Univ Calif Santa Barbara, Bren Sch Environm Sci &amp; Management, Santa Barbara, CA 93106 USA</t>
  </si>
  <si>
    <t>Keller, AA (corresponding author), Univ Calif Santa Barbara, Bren Sch Environm Sci &amp; Management, Santa Barbara, CA 93106 USA.</t>
  </si>
  <si>
    <t>arturo.keller@gmail.com</t>
  </si>
  <si>
    <t>10.1016/j.advwatres.2006.05.013</t>
  </si>
  <si>
    <t>WOS:000246902300002</t>
  </si>
  <si>
    <t>Rockhold, ML; Yarwood, RR; Niemet, MR; Bottomley, PJ; Brockman, FJ; Selker, JS</t>
  </si>
  <si>
    <t>Rockhold, M. L.; Yarwood, R. R.; Niemet, M. R.; Bottomley, P. J.; Brockman, F. J.; Selker, J. S.</t>
  </si>
  <si>
    <t>Visualization and modeling of the colonization dynamics of a bioluminescent bacterium in variably saturated, translucent quartz sand</t>
  </si>
  <si>
    <t>unsaturated porous media; reactive transport; bacteria; bioluminescence</t>
  </si>
  <si>
    <t>POROUS-MEDIA; TRANSPORT PROCESSES; UNSATURATED SOIL; WATER-FLOW; DEGRADATION</t>
  </si>
  <si>
    <t>An experimental and numerical investigation was conducted to study the colonization dynamics of a bioluminescent bacterium, Pseudomonas fluorescens HK44, during growth in a porous medium under steady, variably saturated flow conditions. Experiments were conducted in a thin-slab light transmission chamber filled with uniform, translucent quartz sand. Steady, variably saturated flow conditions were established using drip emitters mounted on the top of the chamber, with glucose applied through a central dripper located directly above an inoculated region of the chamber. Periodic pulses of salicylate and a dye tracer were applied to induce bioluminescence of the bacterium to monitor colony expansion and to track changes in the hydraulic and transport properties of the sand. Changes in the apparent water saturation of the sand were quantified by monitoring light transmission through the chamber with a CCD camera. The colonized region expanded laterally by about 15 cm, and upward against the flow by 7-8 cm during the 6-day experiment while apparent saturations in the colonized region decreased by 7-9% and the capillary fringe dropped by similar to 5 cm. The observed data were reproduced approximately using a numerical model that accounted for the processes of water flow, solute and bacterial transport, cell growth and accumulation, glucose and oxygen consumption, and gas diffusion and exchange. The results of this study illustrate some of the complexities associated with coupled flow, reactive transport, and biological processes in variably saturated porous media, such as localized desaturation, capillary fringe lowering effects, and upstream movement of bacterial colonization, that may not readily observable using other experimental techniques. (C) 2006 Elsevier Ltd. All rights reserved.</t>
  </si>
  <si>
    <t>Pacific NW Natl Lab, Richland, WA 99352 USA; Oregon State Univ, Dept Crop &amp; Soil Sci, Corvallis, OR 97331 USA; CH2M Hill Inc, Corvallis, OR 97330 USA; Oregon State Univ, Dept Microbiol, Corvallis, OR 97331 USA; Oregon State Univ, Dept Biol &amp; Ecol Engn, Corvallis, OR 97331 USA</t>
  </si>
  <si>
    <t>Rockhold, ML (corresponding author), Pacific NW Natl Lab, POB 999 MS K9-36, Richland, WA 99352 USA.</t>
  </si>
  <si>
    <t>mark.rockhold@pnl.gov</t>
  </si>
  <si>
    <t>Selker, John/0000-0001-9751-6094</t>
  </si>
  <si>
    <t>10.1016/j.advwatres.2006.05.026</t>
  </si>
  <si>
    <t>WOS:000246902300015</t>
  </si>
  <si>
    <t>Telyakovskiy, AS; Kurita, S</t>
  </si>
  <si>
    <t>Telyakovskiy, Aleksey S.; Kurita, Satoko</t>
  </si>
  <si>
    <t>Polynomial approximate solutions to the Boussinesq equation (vol 29, pg 1767, 2006)</t>
  </si>
  <si>
    <t>A simple and accurate cubic approximation to the solution of the Boussinesq equation is given in case of power-law flux boundary condition being imposed at the inlet of an initially dry aquifer. The new approximation overcomes the numerical intensity of the earlier cubic approximation of Telyakovskiy and Allen [Telyakovskiy AS, Allen MB. Polynomial approximate solutions to the Boussinesq equation. Adv Water Resour 2006;29(12):1767-79], while producing comparably accurate results. (C) 2006 Elsevier Ltd. All rights reserved.</t>
  </si>
  <si>
    <t>Univ Nevada, Dept Math &amp; Stat, Reno, NV 89557 USA</t>
  </si>
  <si>
    <t>Telyakovskiy, AS (corresponding author), Univ Nevada, Dept Math &amp; Stat, Reno, NV 89557 USA.</t>
  </si>
  <si>
    <t>alekseyt@unr.edu</t>
  </si>
  <si>
    <t>Telyakovskiy, Aleksey/AAI-5674-2021</t>
  </si>
  <si>
    <t>10.1016/j.advwatres.2006.11.008</t>
  </si>
  <si>
    <t>WOS:000246092800002</t>
  </si>
  <si>
    <t>Maxwell, RM; Chow, FK; Kollet, SJ</t>
  </si>
  <si>
    <t>Maxwell, Reed M.; Chow, Fotini Katopodes; Kollet, Stefan J.</t>
  </si>
  <si>
    <t>The groundwater-land-surface-atmosphere connection: Soil moisture effects on the atmospheric boundary layer in fully-coupled simulations</t>
  </si>
  <si>
    <t>land-atmosphere interactions; coupled model; groundwater-atmosphere coupling; soil moisture heterogeneity</t>
  </si>
  <si>
    <t>PREDICTION SYSTEM ARPS; LARGE-EDDY SIMULATIONS; STEEP ALPINE VALLEY; PARAMETERIZATION SCHEMES; PART I; WEATHER PREDICTION; LARGE-SCALE; MODEL; FLOW; HYDROLOGY</t>
  </si>
  <si>
    <t>This study combines a variably-saturated groundwater flow model and a mesoscale atmospheric model to examine the effects of soil moisture heterogeneity on atmospheric boundary layer processes. This parallel, integrated model can simulate spatial variations in land-surface forcing driven by three-dimensional (3D) atmospheric and subsurface components. The development of atmospheric flow is studied in a series of idealized test cases with different initial soil moisture distributions generated by an offline spin-up procedure or interpolated from a coarse-resolution dataset. These test cases are performed with both the fully-coupled model (which includes 3D groundwater flow and surface water routing) and the uncoupled atmospheric model. The effects of the different soil moisture initializations and lateral subsurface and surface water flow are seen in the differences in atmospheric evolution over a 36-h period. The fully-coupled model maintains a realistic topographically-driven soil moisture distribution, while the uncoupled atmospheric model does not. Furthermore, the coupled model shows spatial and temporal correlations between surface and lower atmospheric variables and water table depth. These correlations are particularly strong during times when the land-surface temperatures trigger shifts in wind behavior, such as during early morning surface heating.</t>
  </si>
  <si>
    <t>Lawrence Livermore Natl Lab, Atmospher Earth &amp; Energy Dept, Livermore, CA 94550 USA; Univ Calif Berkeley, Dept Civil &amp; Environm Engn, Berkeley, CA 94720 USA</t>
  </si>
  <si>
    <t>Maxwell, RM (corresponding author), Lawrence Livermore Natl Lab, Atmospher Earth &amp; Energy Dept, Livermore, CA 94550 USA.</t>
  </si>
  <si>
    <t>maxwel15@llnl.gov</t>
  </si>
  <si>
    <t>Maxwell, Reed M/D-7980-2013</t>
  </si>
  <si>
    <t>Maxwell, Reed M/0000-0002-1364-4441; Kollet, Stefan/0000-0003-0095-1554</t>
  </si>
  <si>
    <t>10.1016/j.advwatres.2007.05.018</t>
  </si>
  <si>
    <t>WOS:000250935500004</t>
  </si>
  <si>
    <t>Camesano, TA; Liu, YT; Datta, M</t>
  </si>
  <si>
    <t>Camesano, Terri A.; Liu, Yatao; Datta, Meera</t>
  </si>
  <si>
    <t>Measuring bacterial adhesion at environmental interfaces with single-cell and single-molecule techniques</t>
  </si>
  <si>
    <t>bacterial adhesion; bacterial interaction forces; atomic force microscopy; bacterial transport; adhesion; single molecule force spectroscopy</t>
  </si>
  <si>
    <t>ATOMIC-FORCE MICROSCOPY; QUARTZ-CRYSTAL MICROBALANCE; AQUEOUS FLUORESCENCE MICROSCOPY; PSEUDOMONAS-PUTIDA KT2442; INTERNAL-REFLECTION MICROSCOPY; DISSOLVED ORGANIC-MATTER; NANOSCALE ROUGH SURFACES; BIOMASS PLUG DEVELOPMENT; ESCHERICHIA-COLI; POROUS-MEDIA</t>
  </si>
  <si>
    <t>A synopsis is provided of techniques currently used to quantify the interactions between bacterial cells and surfaces. Focus is placed on techniques which allow for direct probing of nano, pico, or femto-scale interaction forces between bacteria and surfaces of relevance for environmental science and engineering. We focus on bacterial adhesion measurements and surface characterizations via techniques that measure forces on individual bacterial cells or cellular macromolecules, particularly atomic force microscopy (AFM) and related force spectroscopy. However, we also include overviews of other techniques useful for evaluating cellular forces, such as optical tweezers, evanescent wave scattering-based techniques (i.e. total internal reflection microscopy (TIRM) and total internal reflection aqueous fluorescence (TIRAF) microscopy) and the quartz crystal microbalance (QCM). These latter techniques, while most are not providing direct measurements of forces of adhesion, can be used to explain adhesion and interaction forces in bacterial systems. We review the operating principles, advantages and limitations of each technique, and key bacterial adhesion studies from each area are presented. Qualitative and quantitative methodologies for relating force measurements to bacterial attachment, particularly to bacterial retention in porous media, are discussed. (C) 2006 Elsevier Ltd. All rights reserved.</t>
  </si>
  <si>
    <t>Worcester Polytech Inst, Dept Chem Engn, Worcester, MA 01609 USA</t>
  </si>
  <si>
    <t>Camesano, TA (corresponding author), Worcester Polytech Inst, Dept Chem Engn, 100 Inst Rd, Worcester, MA 01609 USA.</t>
  </si>
  <si>
    <t>terric@wpi.edu</t>
  </si>
  <si>
    <t>Liu, Yatao/D-1702-2010</t>
  </si>
  <si>
    <t>Liu, Yatao/0000-0003-3623-1030</t>
  </si>
  <si>
    <t>10.1016/j.advwatres.2006.05.023</t>
  </si>
  <si>
    <t>WOS:000246902300007</t>
  </si>
  <si>
    <t>Cirpka, OA; Valocchi, AJ</t>
  </si>
  <si>
    <t>Cirpka, Olaf A.; Valocchi, Albert J.</t>
  </si>
  <si>
    <t>Two-dimensional concentration distribution for mixing-controlled bioreactive transport in steady state</t>
  </si>
  <si>
    <t>bioreactive transport; analytical solution; transverse dispersion; Monod kinetics</t>
  </si>
  <si>
    <t>TRANSIENT FLOW; PLUME LENGTHS; BIODEGRADATION; DISPERSION; BIOREMEDIATION; GROUNDWATER; SIMULATION; AQUIFER; MEDIA; FIELD</t>
  </si>
  <si>
    <t>Under steady-state conditions, the degradation of contaminant plumes introduced continuously into an aquifer is controlled by transverse dispersion when the other reacting compound is provided from ambient groundwater. Given that the reaction is instantaneous and longitudinal dispersion can be neglected, the length of the plume is inversely proportional to the transverse dispersion coefficient. In typical scenarios of natural attenuation, however, the considered reaction is biotic and kinetic. The standard model of bioreactive transport relies on double-Monod kinetics and pseudo first-order biomass decay. Under these conditions, a fraction of the injected mass flux remains beyond the length of the plume determined for the instantaneous reaction. We present an analytical framework to derive the steady-state concentration distributions of the dissolved compounds and the biomass from the concentration distribution of a conservative compound, assuming double-Monod kinetics and two different models describing biomass decay. The first biomass-decay model assumes a constant first-order decay coefficient, while the second assumes that the decay coefficient depends upon the electron-acceptor concentration. We apply the method to the case of a line-injection in two-dimensional uniform flow. In general, the bioreactive concentration distributions are similar to the distributions computed for an instantaneous reaction. The similarity is greater when the biomass decay coefficient is assumed to depend on the electron-acceptor concentration rather than being constant. (C) 2006 Elsevier Ltd. All rights reserved.</t>
  </si>
  <si>
    <t>Swiss Fed Inst Aquat Sci &amp; Technol EAWAG, CH-8600 Dubendorf, Switzerland; Univ Illinois, Dept Civil &amp; Environm Engn, Urbana, IL 61801 USA</t>
  </si>
  <si>
    <t>Cirpka, OA (corresponding author), Swiss Fed Inst Aquat Sci &amp; Technol EAWAG, Uberlandstr 133, CH-8600 Dubendorf, Switzerland.</t>
  </si>
  <si>
    <t>olaf.cirpka@eawag.ch; valocchi@uiuc.edu</t>
  </si>
  <si>
    <t>Cirpka, Olaf A/C-7178-2008</t>
  </si>
  <si>
    <t>Cirpka, Olaf A/0000-0003-3509-4118; Valocchi, Albert/0000-0003-3217-1712</t>
  </si>
  <si>
    <t>10.1016/j.advwatres.2006.05.022</t>
  </si>
  <si>
    <t>WOS:000246902300020</t>
  </si>
  <si>
    <t>Bakker, M; Maas, K; Schaars, F; von Asmuth, JR</t>
  </si>
  <si>
    <t>Bakker, Mark; Maas, Kees; Schaars, Frans; von Asmuth, Jos. R.</t>
  </si>
  <si>
    <t>Analytic modeling of groundwater dynamics with an approximate impulse response function for areal recharge</t>
  </si>
  <si>
    <t>impulse response function; convolution; analytic element method; groundwater dynamics</t>
  </si>
  <si>
    <t>ELEMENT METHOD</t>
  </si>
  <si>
    <t>An analytic approach is presented for the simulation of variations in the groundwater level due to temporal variations of recharge in surficial aquifers. Such variations, called groundwater dynamics, are computed through convolution of the response function due to an impulse of recharge with a measured time series of recharge. It is proposed to approximate the impulse response function with an exponential function of time which has two parameters that are functions of space only. These parameters are computed by setting the zeroth and first temporal moments of the approximate impulse response function equal to the corresponding moments of the true impulse response function. The zeroth and first moments are modeled with the analytic element method. The zeroth moment may be modeled with existing analytic elements, while new analytic elements are derived for the modeling of the first moment. Moment matching may be applied in the same fashion with other approximate impulse response functions. It is shown that the proposed approach gives accurate results for a circular island through comparison with an exact solution; both a step recharge function and a measured series of 10 years of recharge were used. The presented approach is specifically useful for modeling groundwater dynamics in aquifers with shallow groundwater tables as is demonstrated in a practical application. The analytic element method is a gridless method that allows for the precise placement of ditches and streams that regulate groundwater levels in such aquifers; heads may be computed analytically at any point and at any time. The presented approach may be extended to simulate the effect of other transient stresses (such as fluctuating surface water levels or pumping rates), and to simulate transient effects in multi-aquifer systems. (C) 2006 Elsevier Ltd. All rights reserved.</t>
  </si>
  <si>
    <t>Delft Univ Technol, Fac Civil Engn &amp; Geosci, Water Resources Sect, Delft, Netherlands; Kiwa Water Res, Nieuwegein, Netherlands; Artesia, Schoonhoven, Netherlands</t>
  </si>
  <si>
    <t>Bakker, M (corresponding author), Delft Univ Technol, Fac Civil Engn &amp; Geosci, Water Resources Sect, Delft, Netherlands.</t>
  </si>
  <si>
    <t>markbak@gmail.com; Kees.Maas@kiwa.nl; f.schaars@artesia-water.nl; Jos.von.Asmuth@kiwa.nl</t>
  </si>
  <si>
    <t>Bakker, Mark/0000-0002-5629-2861; Schaars, Frans/0000-0002-7685-8519</t>
  </si>
  <si>
    <t>10.1016/j.advwatres.2006.04.008</t>
  </si>
  <si>
    <t>WOS:000244977700017</t>
  </si>
  <si>
    <t>Nield, DA</t>
  </si>
  <si>
    <t>Nield, D. A.</t>
  </si>
  <si>
    <t>Comment on the effect of anisotropy on the onset of convection in a porous medium</t>
  </si>
  <si>
    <t>porous media; anisotropic permeability; equivalent Rayleigh number</t>
  </si>
  <si>
    <t>The effect of anisotropy on the onset of convection in a saturated porous medium is discussed. In particular, the case of time-dependent density-driven convection is examined. The applicability of the value of an equivalent Rayleigh number as the criterion for the onset of convection is discussed. (C) 2006 Elsevier Ltd. All rights reserved.</t>
  </si>
  <si>
    <t>Univ Auckland, Dept Engn Sci, Auckland 1, New Zealand</t>
  </si>
  <si>
    <t>Nield, DA (corresponding author), Univ Auckland, Dept Engn Sci, Private Bag 92019, Auckland 1, New Zealand.</t>
  </si>
  <si>
    <t>d.nield@auckland.ac.nz</t>
  </si>
  <si>
    <t>10.1016/j.advwatres.2006.04.012</t>
  </si>
  <si>
    <t>WOS:000244977700031</t>
  </si>
  <si>
    <t>Hilpert, M; Lindquist, WB</t>
  </si>
  <si>
    <t>Hilpert, Markus; Lindquist, W. Brent</t>
  </si>
  <si>
    <t>Pore-scale modeling</t>
  </si>
  <si>
    <t>Johns Hopkins Univ, Dept Geog &amp; Environm Engn, Baltimore, MD 21218 USA; SUNY Stony Brook, Dept Appl Math &amp; Stat, Stony Brook, NY 11794 USA</t>
  </si>
  <si>
    <t>Hilpert, M (corresponding author), Johns Hopkins Univ, Dept Geog &amp; Environm Engn, 3400 N Charles St, Baltimore, MD 21218 USA.</t>
  </si>
  <si>
    <t>markus_hilpert@jhu.edu; lindquis@ams.sunysb.edu</t>
  </si>
  <si>
    <t>Hilpert, Markus/A-3343-2010</t>
  </si>
  <si>
    <t>10.1016/j.advwatres.2006.01.007</t>
  </si>
  <si>
    <t>WOS:000243620000001</t>
  </si>
  <si>
    <t>Johnson, WP; Li, XQ; Assemi, S</t>
  </si>
  <si>
    <t>Johnson, William P.; Li, Xiqing; Assemi, Shoeleh</t>
  </si>
  <si>
    <t>Deposition and re-entrainment dynamics of microbes and non-biological colloids during non-perturbed transport in porous media in the presence of an energy barrier to deposition</t>
  </si>
  <si>
    <t>transport; groundwater; bacteria; colloid; detachment; re-entrainment; fluid drag</t>
  </si>
  <si>
    <t>ATOMIC-FORCE MICROSCOPY; PLATE FLOW CHAMBER; SURFACE-CHARGE HETEROGENEITIES; POLYSTYRENE LATEX-PARTICLES; DEFICIENT BACTERIAL STRAIN; CONTAMINATED SANDY AQUIFER; IONIC-STRENGTH SOLUTIONS; ALLUVIAL GRAVEL AQUIFER; MOTILE ESCHERICHIA-COLI; FILTRATION THEORY</t>
  </si>
  <si>
    <t>This paper examines the non-perturbed deposition and re-entrainment dynamics of biological and non-biological colloids in porous media in the presence of an energy barrier to deposition at the grain surface. Deposition and re-entrainment rate coefficients were determined from numerical simulation of breakthrough-elution behavior and the profiles of retained colloids. We present composite trends from original and previously published data for biological and non-biological colloids which demonstrate that hydrodynamic drag mitigates deposition and drives re-entrainment of both biological and non-biological colloids in the presence of an energy barrier under nonperturbed conditions. Original data is presented for two sizes of colloids (1.1 and 5.7 mu m microspheres) under a variety of ionic strength and fluid velocity conditions to examine the torque balance governing re-entrainment of colloids attached to the grain surfaces. The analysis indicates that in the presence of an energy barrier to deposition, hydrodynamic drag may influence deposition and re-entrainment of colloids associated directly with the grain surface via primary energy minima. However, the hydrodynamic field would also be expected to influence deposition and re-entrainment of colloids associated with the surface via secondary energy minima. Hence, the observed influences of fluid velocity are consistent with colloid association via either mechanism. These results call for the development of colloid transport theories that explicitly account for the influence of the hydrodynamic field at the grain surface. (C) 2006 Elsevier Ltd. All rights reserved.</t>
  </si>
  <si>
    <t>Univ Utah, Dept Geol &amp; Geophys, Salt Lake City, UT 84112 USA</t>
  </si>
  <si>
    <t>Johnson, WP (corresponding author), Univ Utah, Dept Geol &amp; Geophys, 135 South 1460 East, Salt Lake City, UT 84112 USA.</t>
  </si>
  <si>
    <t>wjohnson@mines.utah.edu</t>
  </si>
  <si>
    <t>Johnson, William/G-7733-2011</t>
  </si>
  <si>
    <t>Johnson, William/0000-0003-3126-3877</t>
  </si>
  <si>
    <t>10.1016/j.advwatres.2006.05.020</t>
  </si>
  <si>
    <t>WOS:000246902300005</t>
  </si>
  <si>
    <t>Kerachian, R; Karamouz, M</t>
  </si>
  <si>
    <t>Kerachian, Reza; Karamouz, Mohammad</t>
  </si>
  <si>
    <t>A stochastic conflict resolution model for water quality management in reservoir-river systems</t>
  </si>
  <si>
    <t>water quality management; selective withdrawal; reservoir operation; river-reservoir systems; waste load allocation; genetic algorithms</t>
  </si>
  <si>
    <t>MULTIRESERVOIR SYSTEMS; GENETIC ALGORITHMS; OPERATION; OPTIMIZATION</t>
  </si>
  <si>
    <t>In this paper, optimal operating rules for water quality management in reservoir-river systems are developed using a methodology combining a water quality simulation model and a stochastic GA-based conflict resolution technique. As different decision-makers and stakeholders are involved in the water quality management in reservoir-river systems, a new stochastic form of the Nash bargaining theory is used to resolve the existing conflict of interests related to water supply to different demands, allocated water quality and waste load allocation in downstream river. The expected value of the Nash product is considered as the objective function of the model which can incorporate the inherent uncertainty of reservoir inflow. A water quality simulation model is also developed to simulate the thermal stratification cycle in the reservoir, the quality of releases from different outlets as well as the temporal and spatial variation of the pollutants in the downstream river. In this study, a Varying Chromosome Length Genetic Algorithm (VLGA), which has computational advantages comparing to other alternative models, is used. VLGA provides a good initial solution for Simple Genetic Algorithms and comparing to Stochastic Dynamic Programming (SDP) reduces the number of state transitions checked in each stage. The proposed model, which is called Stochastic Varying Chromosome Length Genetic Algorithm with water Quality constraints (SVLGAQ), is applied to the Ghomrud Reservoir-River system in the central part of Iran. The results show, the proposed model for reservoir operation and waste load allocation can reduce the salinity of the allocated water demands as well as the salinity build-up in the reservoir. (c) 2006 Elsevier Ltd. All rights reserved.</t>
  </si>
  <si>
    <t>Univ Tehran, Sch Civil Engn, Tehran, Iran</t>
  </si>
  <si>
    <t>Kerachian, R (corresponding author), Univ Tehran, Sch Civil Engn, Engheleb Ave, Tehran, Iran.</t>
  </si>
  <si>
    <t>kerachian@ut.ac.ir; karamouz@ut.ac.ir</t>
  </si>
  <si>
    <t>Karamouz, Mohammad/Z-2080-2019; Kerachian, Reza/K-4117-2013; Karamouz, Mohammad/W-8384-2018</t>
  </si>
  <si>
    <t xml:space="preserve">Kerachian, Reza/0000-0002-6284-1062; </t>
  </si>
  <si>
    <t>10.1016/j.advwatres.2006.07.005</t>
  </si>
  <si>
    <t>WOS:000245259400011</t>
  </si>
  <si>
    <t>Bandilla, KW; Jankovic, I; Rabideau, AJ</t>
  </si>
  <si>
    <t>Bandilla, Karl W.; Jankovic, Igor; Rabideau, Alan J.</t>
  </si>
  <si>
    <t>A new algorithm for analytic element modeling of large-scale groundwater flow</t>
  </si>
  <si>
    <t>groundwater; analytic element method; regional-scale modeling; parallel processing</t>
  </si>
  <si>
    <t>THROUGH LARGE NUMBERS; TRANSPORT</t>
  </si>
  <si>
    <t>This work introduces a new iterative Analytic Element Method (AEM) algorithm for solving 2D steady-state groundwater flow models containing large numbers of head-specified elements (e.g., rivers and lakes). The new algorithm improves convergence of models containing head-specified elements by explicitly computing fluxes of all such features at the start of each iteration. The new algorithm also enables the use of efficient parallel processing on distributed-memory super-computers. The combination of parallel processing and reduced number of iterations significantly extends the size and complexity of problems that can be modeled using AEM. (C) 2006 Elsevier Ltd. All rights reserved.</t>
  </si>
  <si>
    <t>SUNY Buffalo, Dept Civil Struct &amp; Environm Engn, Buffalo, NY 14260 USA</t>
  </si>
  <si>
    <t>Bandilla, KW (corresponding author), SUNY Buffalo, Dept Civil Struct &amp; Environm Engn, 207 Jarvis Hall, Buffalo, NY 14260 USA.</t>
  </si>
  <si>
    <t>bandilla@eng.buffalo.edu</t>
  </si>
  <si>
    <t>Rabideau, Alan J/I-1202-2016; JANKOVIC, IGOR/E-5585-2015</t>
  </si>
  <si>
    <t>JANKOVIC, IGOR/0000-0002-6443-7290</t>
  </si>
  <si>
    <t>10.1016/j.advwatres.2006.05.001</t>
  </si>
  <si>
    <t>WOS:000244977700013</t>
  </si>
  <si>
    <t>Hansen, SK; Kueper, BH</t>
  </si>
  <si>
    <t>Hansen, Scott K.; Kueper, Bernard H.</t>
  </si>
  <si>
    <t>An analytical solution to multi-component NAPL dissolution equations</t>
  </si>
  <si>
    <t>NAPL; multi-component; dissolution; solubility; analytical solution; Raoult's law</t>
  </si>
  <si>
    <t>SATURATED POROUS-MEDIA; MASS-TRANSFER; POOLS; WATER; TRANSPORT; LIQUIDS</t>
  </si>
  <si>
    <t>This note presents a novel method for determining the changing composition of a multi-component NAPL body dissolving into moving groundwater, and the consequent changes in the aqueous phase solute concentrations in the surrounding pore water. A canonical system of coupled non-linear governing equations is derived which is suitable for representation of both pooled and residual configurations, and this is solved. Whereas previous authors have handled such problems numerically, it is shown that these governing equations succumb to analytical solution. By a suitable substitution, the equations become decoupled, and the problem collapses to a single first-order equation. The final result is expressed implicitly, with time as a function of the number of moles of the least soluble component, m(1). The number of moles of each other component is expressed explicitly in terms of m(1). It is shown that the time-nil relationship has a well behaved inverse. An example is given in which the analytic solution is verified against traditional finite difference analysis, and its computational efficiency is shown. (C) 2006 Elsevier Ltd. All rights reserved.</t>
  </si>
  <si>
    <t>Queens Univ, Dept Civil Engn, Kingston, ON K7L 3N6, Canada</t>
  </si>
  <si>
    <t>Kueper, BH (corresponding author), Queens Univ, Dept Civil Engn, Ellis Hall, Kingston, ON K7L 3N6, Canada.</t>
  </si>
  <si>
    <t>skh@ce.queensu.ca; kueper@civil.queensu.ca</t>
  </si>
  <si>
    <t>Hansen, Scott/0000-0001-8022-0123</t>
  </si>
  <si>
    <t>10.1016/j.advwatres.2006.05.007</t>
  </si>
  <si>
    <t>WOS:000244977700006</t>
  </si>
  <si>
    <t>Gladkikh, M; Bryant, S</t>
  </si>
  <si>
    <t>Gladkikh, M.; Bryant, S.</t>
  </si>
  <si>
    <t>Prediction of imbibition from grain-scale interface movement</t>
  </si>
  <si>
    <t>porous media; imbibition; sphere pack; capillarity; pore network model</t>
  </si>
  <si>
    <t>CAPILLARY PHENOMENA; POROUS-MEDIA; MERCURY POROSIMETRY; PHYSICAL-PROPERTIES; SPATIAL CORRELATION; PACKED SPHERES; RANDOM PACKING; EQUAL SPHERES; PERMEABILITY; WETTABILITY</t>
  </si>
  <si>
    <t>Processes in porous media governed by capillary forces, such as drainage or imbibition of wetting phase, are of great importance in different branches of soil science, petroleum engineering and hydrology. In this work we describe a new way of modeling imbibition by considering the movement and merger of interfaces at the pore level. The model is based upon a physically consistent dynamic criterion for the imbibition of a single pore originally proposed by Melrose. The approach can be applied to any porous medium whose grain-scale geometry is well characterized, such as stochastic reconstructions and 3D microtomographic images. Here we illustrate it in a simple but physically representative porous medium, the ideal soil (a dense random packing of equal spheres). The spatial location of each sphere is accurately known. Delaunay tessellation of the sphere centers defines the location and geometry of each pore throat in the packing. We simulate imbibition as a quasi-static displacement, so that at any stage of the simulation the geometry of menisci in pore throats and of pendular rings at grain contacts can be determined from the Young Laplace equation. This approach provides a natural and mechanistic way to account for different values of contact angle and different initial conditions (for example, different drainage endpoints). Predicted capillary pressure curves are consistent with experimental data presented in the literature. This provides strong (though indirect) support for the physically consistent dynamic criterion for the imbibition of a single pore. We illustrate two important and non-trivial consequences of the criterion that also agree with experiments: its implications when wettability (value of contact angle) of the medium varies, and its consistency with the Mayer-Stowe-Princen criterion for drainage at the level of individual pores. We then explore novel features of the criterion. For example, the percolation threshold for imbibition is a manifestation of two kinds of accessibility of the wetting phase, rather than one. Another feature is the strong coupling between the criterion and the spatial correlation of pore-level geometric features, which significantly affects the topology and connectivity of the wetting phase. (C) 2006 Elsevier Ltd. All rights reserved.</t>
  </si>
  <si>
    <t>Univ Texas, Dept Petr &amp; Geosyst Engn, Austin, TX 78712 USA; Baker Hughes Inc, Houston, TX 77073 USA</t>
  </si>
  <si>
    <t>Bryant, S (corresponding author), Univ Texas, Dept Petr &amp; Geosyst Engn, 1 Univ Stn CO300, Austin, TX 78712 USA.</t>
  </si>
  <si>
    <t>Steven_Bryant@mail.utexas.edu</t>
  </si>
  <si>
    <t>10.1016/j.advwatres.2005.11.016</t>
  </si>
  <si>
    <t>WOS:000243620000007</t>
  </si>
  <si>
    <t>Yadav, M; Wagener, T; Gupta, H</t>
  </si>
  <si>
    <t>Yadav, Maitreya; Wagener, Thorsten; Gupta, Hoshin</t>
  </si>
  <si>
    <t>Regionalization of constraints on expected watershed response behavior for improved predictions in ungauged basins</t>
  </si>
  <si>
    <t>rainfall-runoff modeling; predictions in ungauged basins; regionalization; streamflow indices; catchment classification; uncertainty</t>
  </si>
  <si>
    <t>HYDROLOGIC RESPONSE; IMPROVED CALIBRATION; PARAMETER-ESTIMATION; DESCRIPTORS; MODELS; OPTIMIZATION; STREAMS</t>
  </si>
  <si>
    <t>Approaches to modeling the continuous hydrologic response of ungauged basins use observable physical characteristics of watersheds to either directly infer values for the parameters of hydrologic models, or to establish regression relationships between watershed structure and model parameters. Both these approaches still have widely discussed limitations, including impacts of model structural uncertainty. In this paper we introduce an alternative, model independent, approach to streamflow prediction in ungauged basins based on empirical evidence of relationships between watershed structure, climate and watershed response behavior. Instead of directly estimating values for model parameters, different hydrologic response behaviors of the watershed, quantified through model independent streamflow indices, are estimated and subsequently regionalized in an uncertainty framework. This results in expected ranges of streamflow indices in ungauged watersheds. A pilot study using 30 UK watersheds shows how this regionalized information can be used to constrain ensemble predictions of any model at ungauged sites. Dominant controlling characteristics were found to be climate (wetness index), watershed topography (slope), and hydrogeology. Main streamflow indices were high pulse count, runoff ratio, and the slope of the flow duration curve. This new approach provided sharp and reliable predictions of continuous streamflow at the ungauged sites tested. (c) 2007 Elsevier Ltd. All rights reserved.</t>
  </si>
  <si>
    <t>Penn State Univ, Dept Civil &amp; Environm Engn, University Pk, PA 16802 USA; Univ Arizona, Dept Hydrol &amp; Water Resources, Tucson, AZ 85721 USA</t>
  </si>
  <si>
    <t>Wagener, T (corresponding author), Penn State Univ, Dept Civil &amp; Environm Engn, Sackett Bldg, University Pk, PA 16802 USA.</t>
  </si>
  <si>
    <t>thorsten@engr.psu.edu</t>
  </si>
  <si>
    <t>Gupta, Hoshin V/CAG-5323-2022; Wagener, Thorsten/C-2062-2008; Gupta, Hoshin V/D-1642-2010</t>
  </si>
  <si>
    <t>Gupta, Hoshin V/0000-0001-9855-2839; Wagener, Thorsten/0000-0003-3881-5849; Gupta, Hoshin V/0000-0001-9855-2839</t>
  </si>
  <si>
    <t>10.1016/j.advwatres.2007.01.005</t>
  </si>
  <si>
    <t>WOS:000247713700005</t>
  </si>
  <si>
    <t>Baudena, M; Boni, G; Ferraris, L; von Hardenberg, J; Provenzale, A</t>
  </si>
  <si>
    <t>Baudena, M.; Boni, G.; Ferraris, L.; von Hardenberg, J.; Provenzale, A.</t>
  </si>
  <si>
    <t>Vegetation response to rainfall intermittency in drylands: Results from a simple ecohydrological box model</t>
  </si>
  <si>
    <t>ecohydrology; rainfall intermittency; drylands; mathematical models</t>
  </si>
  <si>
    <t>WATER-CONTROLLED ECOSYSTEMS; HYDROLOGIC PROCESSES; ACTIVE-ROLE; SOIL-MOISTURE; DYNAMICS; STRESS; PLANTS; FLUCTUATIONS; ENVIRONMENTS; VARIABILITY</t>
  </si>
  <si>
    <t>Vegetation in and and semi-arid regions is affected by intermittent water availability. We discuss a simple stochastic model describing the coupled dynamics of soil moisture and vegetation, and study the effects of rainfall intermittency. Soil moisture dynamics is described by a ecohydrological box model, while vegetation is represented by site occupancy dynamics in a spatially-implicit model. We show that temporal rainfall intermittency allows for vegetation persistence at low values of annual rainfall volume, whereas it would go extinct if rainfall were constant. Rainfall intermittency also generates long-term fluctuations in vegetation cover, even in the absence of significant inter-annual variations in the statistical properties of precipitation. (C) 2006 Elsevier Ltd. All rights reserved.</t>
  </si>
  <si>
    <t>Ctr Ric Interuniv Monitoraggio Ambientale, CIMA, I-17100 Savona, Italy; CNR, Ist Sci Atmosfera &amp; Clima, ISAC, I-10133 Turin, Italy</t>
  </si>
  <si>
    <t>Baudena, M (corresponding author), Ctr Ric Interuniv Monitoraggio Ambientale, CIMA, Via Cadorna 7, I-17100 Savona, Italy.</t>
  </si>
  <si>
    <t>mara_b@cima.unige.it</t>
  </si>
  <si>
    <t>Boni, Giorgio/AAD-6133-2021; Baudena, Mara/F-4906-2011; von Hardenberg, Jost/D-1872-2010</t>
  </si>
  <si>
    <t>Boni, Giorgio/0000-0002-8255-9312; Baudena, Mara/0000-0002-6873-6466; von Hardenberg, Jost/0000-0002-5312-8070</t>
  </si>
  <si>
    <t>10.1016/j.advwatres.2006.11.006</t>
  </si>
  <si>
    <t>WOS:000246092800020</t>
  </si>
  <si>
    <t>Miller, GR; Baldocchi, DD; Law, BE; Meyers, T</t>
  </si>
  <si>
    <t>Miller, Gretchen R.; Baldocchi, Dennis D.; Law, Beverly E.; Meyers, Tilden</t>
  </si>
  <si>
    <t>An analysis of soil moisture dynamics using multi-year data from a network of micrometeorological observation sites</t>
  </si>
  <si>
    <t>soil-plant-atmosphere models; soil moisture; AmeriFlux; ecohydrology; water stress; water balance; vadose zone; evapotranspiration</t>
  </si>
  <si>
    <t>PENMAN-MONTEITH; ENERGY FLUXES; WATER-BALANCE; CLIMATE; CARBON; VEGETATION; MODELS; FOREST; EVAPOTRANSPIRATION; VARIABILITY</t>
  </si>
  <si>
    <t>Soil moisture data, obtained from four AmeriFlux sites in the US, were examined using an ecohydrological framework. Sites were selected for the analysis to provide a range of plant functional type, climate, soil particle size distribution, and time series of data spanning a minimum of two growing seasons. Soil moisture trends revealed the importance of measuring water content at several depths throughout the rooting zone; soil moisture at the surface (0-10 cm) was approximately 20-30%) less than that at 50-60 cm. A modified soil moisture dynamics model was used to generate soil moisture probability density functions at. each site. Model calibration results demonstrated that the commonly used soil matric potential values for finding the vegetation stress point and field content may not be appropriate, particularly for vegetation adapted to a water-controlled environment. Projections of future soil moisture patterns suggest that two of the four sites will become severely stressed by climate change induced alterations to the precipitation regime. (C) 2006 Elsevier Ltd. All rights reserved.</t>
  </si>
  <si>
    <t>Univ Calif Berkeley, Dept Civil &amp; Environm Engn, Berkeley, CA 94720 USA; Univ Calif Berkeley, Dept Environm Sci Policy &amp; Management, Berkeley, CA 94720 USA; Oregon State Univ, Coll Forestry, Corvallis, OR 97331 USA; Natl Ocean &amp; Atmospher Adm, Atmospher Turbulence &amp; Diffus Div, Oak Ridge, TN 37830 USA</t>
  </si>
  <si>
    <t>Miller, GR (corresponding author), Univ Calif Berkeley, Dept Civil &amp; Environm Engn, 760 Davis Hall, Berkeley, CA 94720 USA.</t>
  </si>
  <si>
    <t>gmiller@berkeley.edu</t>
  </si>
  <si>
    <t>Miller, Gretchen/C-4416-2008; BALDOCCHI, Dennis/A-1625-2009; Manchun, Kang/D-3194-2011; Meyers, Tilden/C-6633-2016; Law, Beverly/G-3882-2010; Miller, Gretchen/F-7695-2010</t>
  </si>
  <si>
    <t>BALDOCCHI, Dennis/0000-0003-3496-4919; Meyers, Tilden/0000-0002-0726-4258; Law, Beverly/0000-0002-1605-1203; Miller, Gretchen/0000-0002-1108-0654</t>
  </si>
  <si>
    <t>10.1016/j.advwatres.2006.10.002</t>
  </si>
  <si>
    <t>WOS:000246092800003</t>
  </si>
  <si>
    <t>Robinson, C; Li, L; Barry, DA</t>
  </si>
  <si>
    <t>Robinson, C.; Li, L.; Barry, D. A.</t>
  </si>
  <si>
    <t>Effect of tidal forcing on a subterranean estuary</t>
  </si>
  <si>
    <t>subterranean estuary; submarine groundwater discharge; tidal effects; aquifer-ocean exchange</t>
  </si>
  <si>
    <t>SUBMARINE GROUNDWATER DISCHARGE; SOLUTE TRANSPORT; SURFACE-WATER; AQUIFER; DISPERSION; SEEPAGE; INPUTS; TABLE</t>
  </si>
  <si>
    <t>Groundwater flow and chemical transport in subterranean estuaries are poorly understood despite their potentially important implications for chemical fluxes from aquifers to coastal waters. Here, a numerical study of the dynamics in a subterranean estuary subject to tidal forcing is presented. Simulations show that salt transport associated with tidally driven seawater recirculation leads to the formation of an upper saline plume in the intertidal region. Computed transit times and flow velocities indicate that this plume represents a more active zone for mixing and reaction than the dispersion zone of the lower, classical salt wedge. Proper conceptualisation of this surficial mixing zone extends our understanding of processes within the subterranean estuary. Numerical tracer simulations reveal that tidal forcing may reduce the threat of a land-derived contaminant discharging to the marine environment by modifying the subsurface transport pathway and local geochemical conditions. Mixing and stratification in the subterranean estuary are strongly affected by both inland and tidal forcing. Based on the estuarine analogy we present a systematic classification of subterranean estuaries. (c) 2006 Elsevier Ltd. All rights reserved.</t>
  </si>
  <si>
    <t>Univ Queensland, Sch Engn, Environm Engn Div, St Lucia, Qld 4072, Australia; Hohai Univ, Ctr Ecoenvironm Modelling, Nanjing 210098, Peoples R China; Ecole Polytech Fed Lausanne, Stn 2, Inst Environm Sci &amp; Technol, Lab Technol Ecol, CH-1015 Lausanne, Switzerland</t>
  </si>
  <si>
    <t>Robinson, C (corresponding author), Univ Queensland, Sch Engn, Environm Engn Div, St Lucia, Qld 4072, Australia.</t>
  </si>
  <si>
    <t>clarer@cheque.uq.edu.au; l.li@uq.edu.au; andrew.barry@epfl.ch</t>
  </si>
  <si>
    <t>Li, Ling/E-5632-2010; Barry, David A/C-6077-2008; Robinson, Clare/E-4625-2012</t>
  </si>
  <si>
    <t>Li, Ling/0000-0001-8725-1221; Barry, David A/0000-0002-8621-0425; Robinson, Clare/0000-0002-6156-2328</t>
  </si>
  <si>
    <t>10.1016/j.advwatres.2006.07.006</t>
  </si>
  <si>
    <t>WOS:000245259400010</t>
  </si>
  <si>
    <t>Jawson, SD; Niemann, JD</t>
  </si>
  <si>
    <t>Jawson, Summer D.; Niemann, Jeffrey D.</t>
  </si>
  <si>
    <t>Spatial patterns from EOF analysis of soil moisture at a large scale and their dependence on soil, land-use, and topographic properties</t>
  </si>
  <si>
    <t>empirical orthogonal functions; SGP97; soil moisture</t>
  </si>
  <si>
    <t>SGP97 HYDROLOGY EXPERIMENT; REMOTE-SENSING FOOTPRINTS; ANCILLARY DATA; WATER CONTENT; VARIABILITY; RAINFALL; TERRAIN; PREDICTABILITY; ASSIMILATION; ORGANIZATION</t>
  </si>
  <si>
    <t>We hypothesize that the spatial and temporal variation in large-scale soil moisture patterns can be described by a small number of spatial structures that are related to soil texture, land use, and topography. To test this hypothesis, an empirical orthogonal function (EOF) analysis is conducted using data from the 1997 Southern Great Plains field campaign. When considering the spatial soil moisture anomalies, one spatial structure (EOF) is identified that explains 61% of the variance, and three such structures explain 87% of the variance. The primary EOF is most highly correlated with the percent sand in the soil among the regional characteristics considered, but the correlation with percent clay is largest if only dry days are analyzed. When considering the temporal anomalies, one EOF explains 50% of the variance. This EOF is still most closely related to the percent sand, but the percent clay is unimportant. Characteristics, related to land use and topography are less correlated with the spatial and temporal variation of soil moisture in the range of scales considered. (C) 2006 Elsevier Ltd. All rights reserved.</t>
  </si>
  <si>
    <t>Colorado State Univ, Dept Civil Engn, Ft Collins, CO 80523 USA</t>
  </si>
  <si>
    <t>Niemann, JD (corresponding author), Colorado State Univ, Dept Civil Engn, Campus Delivery 1372, Ft Collins, CO 80523 USA.</t>
  </si>
  <si>
    <t>sdconkli@lamar.colostate.edu; jniemann@engr.colostate.edu</t>
  </si>
  <si>
    <t>10.1016/j.advwatres.2006.05.006</t>
  </si>
  <si>
    <t>WOS:000244977700005</t>
  </si>
  <si>
    <t>Chen, J; Adams, BJ</t>
  </si>
  <si>
    <t>Chen, Jieyun; Adams, Barry J.</t>
  </si>
  <si>
    <t>A derived probability distribution approach to stormwater quality modeling</t>
  </si>
  <si>
    <t>pollutant buildup and washoff; stormwater quality control measures; derived probability distribution; analytical models; continuous simulation models</t>
  </si>
  <si>
    <t>RUNOFF QUALITY; DETENTION STORAGE; URBAN WATERSHEDS; DERIVATION; POLLUTION; WASHOFF; FLOW; CONTAMINANTS; PARAMETERS; STREET</t>
  </si>
  <si>
    <t>The closed-form analytical stormwater quality models are developed for simulating urban catchment pollutant buildup and washoff processes. By integrating the rainfall-runoff transformation with pollutant buildup and washoff functions, stormwater quality measures, such as the cumulative distribution functions (CDFs) of pollutant loads, the expected value of pollutant event mean concentrations (EMCs) and the average annual pollutant load can be derived. This paper presents methodologies and major procedures for the development of urban stormwater quality models based on derived probability distribution theory. In order to investigate the spatial variation in model parameters and its impact on stormwater pollutant buildup and washoff processes as well as pollutant loads to receiving waters, an extended form of the original rainfall-runoff transformation which is based on lumped runoff coefficient approach is proposed to differentiate runoff generation mechanisms between the impervious and pervious areas of the catchment. In addition, as a contrast to the aggregated pollutant buildup models formulated with a single lumped buildup parameter, the disaggregated form of the pollutant buildup model is proposed by introducing a number of physically-based parameters associated with pollutant buildup and washoff processes into the pollutant load models. The results from the case study indicate that analytical urban stormwater management model are capable of providing results in good agreement with the field measurements, and can be employed as alternatives to continuous simulation models in the evaluation of long-term stormwater quality measures. (C) 2006 Elsevier Ltd. All rights reserved.</t>
  </si>
  <si>
    <t>Univ Toronto, Dept Civil Engn, Toronto, ON MIT 2R3, Canada</t>
  </si>
  <si>
    <t>Chen, J (corresponding author), Univ Toronto, Dept Civil Engn, Toronto, ON MIT 2R3, Canada.</t>
  </si>
  <si>
    <t>jy.chen@utoronto.ca</t>
  </si>
  <si>
    <t>10.1016/j.advwatres.2006.02.006</t>
  </si>
  <si>
    <t>WOS:000242775300006</t>
  </si>
  <si>
    <t>Review of Gould-Dincer reservoir storage-yield-reliability estimates</t>
  </si>
  <si>
    <t>reservoir theory; storage-yield analysis; Dincer; Gould-Dincer</t>
  </si>
  <si>
    <t>CONTINENTAL DIFFERENCES; UNITED-STATES; VARIABILITY; STREAMFLOW; SYSTEMS; CLIMATE; RUNOFF; GAMMA</t>
  </si>
  <si>
    <t>The Gould-Dincer suite of techniques (normal, log-normal and Gamma), which is used to estimate the reservoir capacity-yield-reliability (S-Y-R) relationship, is the only known available procedure in the form of a simple formula, based on annual streamflow statistics, that allows one to compute the S-Y-R relationship for a single storage capacity across the range of annual streamflow characteristics observed globally. Several other techniques are available but they are inadequate because of the restricted range of flows on which they were developed or because they are based on the Sequent Peak Algorithm or are not suitable to compute steady-state reliability values. This paper examines the theoretical basis of the Gould-Dincer approach and applies the three models to annual streamflow data for 729 rivers distributed world-wide. The reservoir capacities estimated by the models are compared with equivalent estimates based on the Extended Deficit Analysis, Behaviour analysis and the Sequent Peak Algorithm. The results suggest that, in the context of preliminary water resources planning, the Gould-Dincer Gamma model provides reliable estimates of the mean first passage time from a full to empty condition for single reservoirs. Furthermore, the storage estimates are equivalent to deficits computed using the Extended Deficit Analysis for values of drift between 0.4 and 1.0 and the values are consistent with those computed using a Behaviour simulation or a Sequent Peak Algorithm. Finally, a sensitivity analysis of the effect on storage of the four main streamflow statistics confirms that the influential ones are mean and standard deviation, while effects of skew and serial correlation are orders of magnitude lower. This finding suggests that the simple reduced form of the Gould-Dincer equation may profitably be used for regional studies of reservoir reliability subject to climate change scenarios based on regional statistics, without having to perform calculations based on time series. which may not be easily obtained. (c) 2007 Elsevier Ltd. All rights reserved.</t>
  </si>
  <si>
    <t>Univ Melbourne, Dept Civil &amp; Environm Engn, Parkville, Vic 3052, Australia; Univ KwaZulu Natal, Civil Engn Programme, Durban, South Africa; Tufts Univ, Dept Civil &amp; Environm Engn, Medford, MA 02155 USA</t>
  </si>
  <si>
    <t>McMahon, TA (corresponding author), Univ Melbourne, Dept Civil &amp; Environm Engn, Parkville, Vic 3052, Australia.</t>
  </si>
  <si>
    <t>McMahon, Thomas/AAD-9845-2020; Peel, Murray C/F-4621-2014; Vogel, Richard M/A-8513-2008</t>
  </si>
  <si>
    <t>10.1016/j.advwatres.2007.02.004</t>
  </si>
  <si>
    <t>WOS:000248435700001</t>
  </si>
  <si>
    <t>Li, HL; Li, L; Lockington, D; Boufadel, MC; Li, GY</t>
  </si>
  <si>
    <t>Li, Hailong; Li, Ling; Lockington, David; Boufadel, Michel C.; Li, Guanyi</t>
  </si>
  <si>
    <t>Modelling tidal signals enhanced by a submarine spring in a coastal confined aquifer extending under the sea</t>
  </si>
  <si>
    <t>submarine groundwater discharge; submarine springs; coastal aquifer; tide; tidal wave propagation in aquifer; tidal loading efficiency</t>
  </si>
  <si>
    <t>EARTH TIDE; GROUNDWATER; FLUCTUATION</t>
  </si>
  <si>
    <t>Submarine springs discharge offshore groundwater from confined aquifers extending under the sea. The effects of these springs on the propagation of tidal oscillations in coastal confined aquifers are not known. This paper presents an approximate analytical solution of tidal head fluctuations in a confined aquifer with one submarine spring. The aquifer is assumed to extend in all directions infinitely. The spring is represented by a permeable round column on the seabed, which penetrates completely the impermeable layer overlying the confined aquifer. The error of the approximate solution is negligible if the distance from the spring to the coastline is much greater than the radius of the permeable column representing the spring. Through a hypothetical example, we demonstrate that it is possible to identify the spring's location using tidal signals observed from inland wells. Tidal groundwater head fluctuations from three inland observation wells at least are needed to determine the 5 model parameters, including the location (2 parameters), the radius of the permeable column representing the spring, the diffusivity of the aquifer, and the tidal loading efficiency of the system. (c) 2006 Elsevier Ltd. All rights reserved.</t>
  </si>
  <si>
    <t>Temple Univ, Dept Civil &amp; Environm Engn, Philadelphia, PA 19122 USA; Anshan Normal Univ, Dept Math, Anshan 114005, Peoples R China; China Univ Geosci, Sch Environm Studies &amp; MOE, Biogeol &amp; Environm Geol Lab, Wuhan 430074, Peoples R China; Univ Queensland, Sch Engn, Environm Engn Div, Brisbane, Qld 4072, Australia; Hohai Univ, Ctr Ecoenvironm Modelling, State Key Lab Hydrol Water Resources &amp; Hydraul En, Nanjing 210098, Peoples R China</t>
  </si>
  <si>
    <t>Li, HL (corresponding author), Temple Univ, Dept Civil &amp; Environm Engn, 1947 N 12th St, Philadelphia, PA 19122 USA.</t>
  </si>
  <si>
    <t>hailong@temple.edu; l.li@uq.edu.au; d.lockington@uq.edu.au; boufadel@temple.edu; liguani@gmail.com</t>
  </si>
  <si>
    <t>Li, Ling/E-5632-2010; Li, Hailong/H-8484-2013</t>
  </si>
  <si>
    <t>Li, Ling/0000-0001-8725-1221; Li, Hailong/0000-0002-2894-0817; Lockington, David/0000-0001-7356-9909</t>
  </si>
  <si>
    <t>10.1016/j.advwatres.2006.09.004</t>
  </si>
  <si>
    <t>WOS:000245259400023</t>
  </si>
  <si>
    <t>McGuire, KJ; Weiler, M; McDonnell, JJ</t>
  </si>
  <si>
    <t>McGuire, K. J.; Weiler, M.; McDonnell, J. J.</t>
  </si>
  <si>
    <t>Integrating tracer experiments with modeling to assess runoff processes and water transit times</t>
  </si>
  <si>
    <t>modeling; multi-criteria calibration; transit time; hillslope hydrology; tracer application</t>
  </si>
  <si>
    <t>SOLUTE TRANSPORT; FORESTED CATCHMENTS; HILLSLOPE SCALE; SOIL-WATER; FLOW; NITROGEN; UNCERTAINTY; CALIBRATION; HYDROLOGY; STEEP</t>
  </si>
  <si>
    <t>Representing runoff process complexity in a simple model structure remains a challenge in hydrology. We present an integrated approach to investigate runoff processes using a hillslope tracer experiment and modeling exercise to explore model parameterization, process representation, and transit times. A spatially-explicit model constrained by soil hydrologic properties, runoff, and applied tracer data was used to identify the dominant processes necessary to explain both water and solute flux from a steep hillslope. The tracer data allowed for the rejection of model parameter sets based on the calibration to runoff data alone, thus reducing model uncertainty. The additional calibration to tracer data, improved parameter identifiability and provided further insight to process controls on hillslope-scale water and solute flux. Transit time distributions developed using the model provided further insight to model structure such as subsurface volume, mixing assumptions, and the water table dynamics. Combining field experiments with the modeling exercise may lead to a more comprehensive assessment of runoff process representation in models. (c) 2006 Elsevier Ltd. All rights reserved.</t>
  </si>
  <si>
    <t>Plymouth State Univ, Ctr Environm, Plymouth, NH 03264 USA; US Forest Serv, USDA, NE Res Stn, Plymouth, NH 03264 USA; Univ British Columbia, Dept Forest Resources Management, Vancouver, BC V6T 1Z4, Canada; Univ British Columbia, Dept Geog, Vancouver, BC V6T 1Z4, Canada; Oregon State Univ, Dept Forest Engn, Corvallis, OR 97331 USA</t>
  </si>
  <si>
    <t>McGuire, KJ (corresponding author), Plymouth State Univ, Ctr Environm, Plymouth, NH 03264 USA.</t>
  </si>
  <si>
    <t>kmcguire1@plymouth.edu</t>
  </si>
  <si>
    <t>McGuire, Kevin/E-7770-2010; McDonnell, Jeffrey J/I-6400-2013; Weiler, Markus/F-5584-2011</t>
  </si>
  <si>
    <t>McGuire, Kevin/0000-0001-5751-3956; McDonnell, Jeffrey J/0000-0002-3880-3162; Weiler, Markus/0000-0001-6245-6917</t>
  </si>
  <si>
    <t>10.1016/j.advwatres.2006.07.004</t>
  </si>
  <si>
    <t>WOS:000245259400008</t>
  </si>
  <si>
    <t>Variable-density groundwater flow and solute transport in irregular 2D fracture networks</t>
  </si>
  <si>
    <t>numerical modeling; density; fracture networks; convection</t>
  </si>
  <si>
    <t>POROUS-MEDIA; THERMAL-CONVECTION; SALT LAKE; INSTABILITIES; SIMULATION; FLUID; ONSET; BOX</t>
  </si>
  <si>
    <t>Numerical simulations of variable-density flow and solute transport have been conducted to investigate dense plume migration for various configurations of 2D fracture networks. For orthogonal fractures, simulations demonstrate that dispersive mixing in fractures with small aperture does not stabilize vertical plume migration in fractures with large aperture. Simulations in non-orthogonal 2D fracture networks indicate that convection cells form and that they overlap both the porous matrix and fractures. Thus, transport rates in convection cells depend on matrix and fracture flow properties. A series of simulations in statistically equivalent networks of fractures with irregular orientation show that the migration of a dense plume is highly sensitive to the geometry of the network. If fractures in a random network are connected equidistantly to the solute source, few equidistantly distributed fractures favor density-driven transport. On the other hand, numerous fractures have a stabilizing effect, especially if diffusive transport rates are high. A sensitivity analysis for a network with few equidistantly distributed fractures shows that low fracture aperture, low matrix permeability and high matrix porosity impede density-driven transport because these parameters reduce groundwater flow velocities in both the matrix and the fractures. Enhanced molecular diffusion slows down density-driven transport because it favors solute diffusion from the fractures into the low-permeability porous matrix where groundwater velocities are smaller. For the configurations tested, variable-density flow and solute transport are most sensitive to the permeability and porosity of the matrix, which are properties that can be determined more accurately than the geometry and hydraulic properties of the fracture network, which have a smaller impact on density-driven transport. (C) 2006 Elsevier Ltd. All rights reserved.</t>
  </si>
  <si>
    <t>10.1016/j.advwatres.2006.05.003</t>
  </si>
  <si>
    <t>WOS:000244977700014</t>
  </si>
  <si>
    <t>Pot, V; Genty, A</t>
  </si>
  <si>
    <t>Pot, V.; Genty, A.</t>
  </si>
  <si>
    <t>Dispersion dependence on retardation in a real fracture geometry using lattice-gas cellular automaton</t>
  </si>
  <si>
    <t>Fickian-enhanced dispersion; retardation; Taylor dispersion; roughness; fracture; solute transport; radionuclide transport</t>
  </si>
  <si>
    <t>TRACER DISPERSION; SOLUTE TRANSPORT; FLUID-FLOW; MODEL; SIMULATION; ZONE</t>
  </si>
  <si>
    <t>Fractures have been recently identified in potential host rock for high level nuclear waste disposal, like indurated argilite formations. These fractures appear as potential rapid pathways for radionuclides transport and hydrodynamic properties of the transport inside these systems must thus be characterized. Miscible non-sorbing and sorbing tracers displacements were performed on a 2-D model derived from a real fracture geometry observed in the Tournemire argilite formation with a lattice-gas cellular automaton (LGA). LGA was shown to easily handle the complex geometry of such a fracture. The numerical breakthrough curves obtained were inverted with the 1-D CDE and MIM transport models. Two main conclusions were drawn: (i) at the length scale of the study, the non-sorbing tracer transport in our fracture geometry was more accurately interpreted in terms of the MIM model rather than in terms of the classical CDE model; (ii) in order to correctly model the sorbing tracers migration, the hydrodynamic dispersion coefficient value was found to increase with the increase of the retardation factor. A semi-empirical relation based on the Taylor-Aris theory was then used to describe this dependency. (C) 2006 Elsevier Ltd. All rights reserved.</t>
  </si>
  <si>
    <t>INRA, INA PG, UMR, Unite Environm &amp; Grandes Cultures, F-78850 Thiverval Grignon, France; DSU, SSD, Inst Radioprotect &amp; Surete Nucl, F-92262 Fontenay Aux Roses, France</t>
  </si>
  <si>
    <t>Pot, V (corresponding author), INRA, INA PG, UMR, Unite Environm &amp; Grandes Cultures, BP 01, F-78850 Thiverval Grignon, France.</t>
  </si>
  <si>
    <t>vpot@grignon.inra.fr</t>
  </si>
  <si>
    <t>Genty, Alain/F-1632-2018</t>
  </si>
  <si>
    <t>Genty, Alain/0000-0002-7009-3172</t>
  </si>
  <si>
    <t>10.1016/j.advwatres.2005.08.011</t>
  </si>
  <si>
    <t>WOS:000243620000009</t>
  </si>
  <si>
    <t>Boano, F; Revelli, R; Ridolfi, L</t>
  </si>
  <si>
    <t>Boano, Fulvio; Revelli, Roberto; Ridolfi, Luca</t>
  </si>
  <si>
    <t>Bedform-induced hyporheic exchange with unsteady flows</t>
  </si>
  <si>
    <t>hyporheic; unsteady; floods; bedforms; rivers; exchange</t>
  </si>
  <si>
    <t>TRANSIENT STORAGE MODEL; STREAM-SUBSURFACE EXCHANGE; 4TH-ORDER MOUNTAIN STREAM; OPEN-CHANNEL FLOWS; BED FORMS; LABORATORY EXPERIMENTS; CONVECTIVE-TRANSPORT; NONSORBING SOLUTES; WATER EXCHANGE; SEDIMENT BEDS</t>
  </si>
  <si>
    <t>The interaction between surface and subsurface water has a crucial influence on the biochemistry of stream environments. Even though the river discharge and the flow conditions can seldom be considered to be steady, the influence of this unsteadiness on the hyporheic exchange has often been neglected. In this work, a model for the study of hyporheic exchange during unsteady conditions has been developed. The model provides a sound analytical framework for the analysis of the effects of a varying stream discharge on the exchange between a stream and the hyporheic zone. The effects of the unsteadiness on the water exchange flux, the residence time of the solutes in the bed, and the stored mass are quantified. A synthetic example shows the substantial influence of a flood on the hyporheic exchange, and that the application of a steady model can lead to an underestimation of the exchanged mass, even after the flood has ended. (C) 2006 Elsevier Ltd. All rights reserved.</t>
  </si>
  <si>
    <t>Politecn Torino, Dept Hydraul Transports &amp; Civil Infrastruct, I-10129 Turin, Italy; Politecn Torino, IDRAM Water &amp; Environm Res Ctr, I-10129 Turin, Italy</t>
  </si>
  <si>
    <t>Boano, F (corresponding author), Politecn Torino, Dept Hydraul Transports &amp; Civil Infrastruct, Corso Duca Abruzzi 24, I-10129 Turin, Italy.</t>
  </si>
  <si>
    <t>fulvio.boano@polito.it; roberto.revelli@polito.it; luca.ridolfi@polito.it</t>
  </si>
  <si>
    <t>Boano, Fulvio/AAC-6739-2019</t>
  </si>
  <si>
    <t>Boano, Fulvio/0000-0003-4785-3126; RIDOLFI, Luca/0000-0003-2947-8641; Revelli, Roberto/0000-0001-9704-260X</t>
  </si>
  <si>
    <t>10.1016/j.advwatres.2006.03.004</t>
  </si>
  <si>
    <t>WOS:000242775300011</t>
  </si>
  <si>
    <t>Natvig, JR; Lie, KA; Eikemo, B; Berre, I</t>
  </si>
  <si>
    <t>Natvig, Jostein R.; Lie, Knut-Andreas; Eikemo, Birgitte; Berre, Inga</t>
  </si>
  <si>
    <t>An efficient discontinuous Galerkin method for advective transport in porous media</t>
  </si>
  <si>
    <t>transport in porous media; time-of-flight; discontinuous Galerkin discretization; linear solvers; directed acyclic graphs</t>
  </si>
  <si>
    <t>STREAMLINE SIMULATION</t>
  </si>
  <si>
    <t>We consider a discontinuous Galerkin scheme for computing transport in heterogeneous media. An efficient solution of the resulting linear system of equations is possible by taking advantage of a priori knowledge of the direction of flow. By arranging the elements in a suitable sequence, one does not need to assemble the full system and may compute the solution in an element-by-element fashion. We demonstrate this procedure on boundary-value problems for tracer transport and time-of-flight.</t>
  </si>
  <si>
    <t>SINTEF ICT, Dept Appl Math, NO-0314 Oslo, Norway; Univ Oslo, Ctr Math Applicat, NO-0316 Oslo, Norway; Univ Bergen, Dept Math, NO-5008 Bergen, Norway</t>
  </si>
  <si>
    <t>Natvig, JR (corresponding author), SINTEF ICT, Dept Appl Math, POB 124 Blindern, NO-0314 Oslo, Norway.</t>
  </si>
  <si>
    <t>Jostein.R.Natvig@sintef.no; Knut-Andreas.Lie@sintef.no; birgitte@mi.uib.no; ingab@mi.uib.no</t>
  </si>
  <si>
    <t>Lie, Knut-Andreas/E-5519-2014; Berre, Inga/AAL-2325-2020</t>
  </si>
  <si>
    <t>Lie, Knut-Andreas/0000-0003-0381-677X; Berre, Inga/0000-0002-0212-7959</t>
  </si>
  <si>
    <t>10.1016/j.advwatres.2007.05.015</t>
  </si>
  <si>
    <t>WOS:000250935500002</t>
  </si>
  <si>
    <t>Ayvaz, MT</t>
  </si>
  <si>
    <t>Ayvaz, M. Tamer</t>
  </si>
  <si>
    <t>Simultaneous determination of aquifer parameters and zone structures with fuzzy c-means clustering and meta-heuristic harmony search algorithm</t>
  </si>
  <si>
    <t>inverse problems; groundwater modeling; fuzzy c-means clustering; harmony search; optimum zone structure; parameter estimation</t>
  </si>
  <si>
    <t>STRUCTURE IDENTIFICATION; GROUNDWATER-FLOW; NEURAL-NETWORKS; INVERSE PROBLEM; TABU SEARCH; OPTIMIZATION; VALUES</t>
  </si>
  <si>
    <t>This study proposes an inverse solution algorithm through which both the aquifer parameters and the zone structure of these parameters can be determined based on a given set of observations on piezometric heads. In the zone structure identification problem fuzzy c-means (FCM) clustering method is used. The association of the zone structure with the transmissivity distribution is accomplished through an optimization model. The meta-heuristic harmony search (HS) algorithm, which is conceptualized using the musical process of searching for a perfect state of harmony, is used as an optimization technique. The optimum parameter zone structure is identified based on three criteria which are the residual error, parameter uncertainty, and structure discrimination. A numerical example given in the literature is solved to demonstrate the performance of the proposed algorithm. Also, a sensitivity analysis is performed to test the performance of the HS algorithm for different sets of solution parameters. Results indicate that the proposed solution algorithm is an effective way in the simultaneous identification of aquifer parameters and their corresponding zone structures. (C) 2007 Elsevier Ltd. All rights reserved.</t>
  </si>
  <si>
    <t>Pamukkale Univ, Dept Civil Engn, TR-20070 Denizli, Turkey</t>
  </si>
  <si>
    <t>Ayvaz, MT (corresponding author), Pamukkale Univ, Dept Civil Engn, TR-20070 Denizli, Turkey.</t>
  </si>
  <si>
    <t>tayvaz@pamukkale.edu.tr</t>
  </si>
  <si>
    <t>Ayvaz, M. Tamer/AAG-4759-2019</t>
  </si>
  <si>
    <t>10.1016/j.advwatres.2007.05.009</t>
  </si>
  <si>
    <t>WOS:000250181400010</t>
  </si>
  <si>
    <t>Furey, PR; Gupta, VK</t>
  </si>
  <si>
    <t>Furey, Peter R.; Gupta, Vijay K.</t>
  </si>
  <si>
    <t>Diagnosing peak-discharge power laws observed in rainfall-runoff events in Goodwin Creek experimental watershed</t>
  </si>
  <si>
    <t>peak-discharge; floods; power laws; scaling; excess rainfall</t>
  </si>
  <si>
    <t>RANDOM CHANNEL NETWORKS; RIVER NETWORKS; WIDTH FUNCTION; AREA; VARIABILITY; EXPONENTS; LENGTH</t>
  </si>
  <si>
    <t>Observations from the Goodwin Creek experimental watershed (GCEW), Mississippi show that peak-discharge Q(A) and drainage area A are related, on average, by a power law or scaling relationship, Q(A) = alpha A(0), during single rainfall-runoff events. Observations also show that alpha and theta change between events, and, based on a recent analysis of 148 events, observations indicate that X and 0 change because of corresponding changes in the depth, duration, and spatial variability of excess-rainfall. To improve our physical understanding of these observations, a 5-step framework for diagnosing observed power laws, or other space-time patterns in a basin, is articulated and applied to GCEW using a combination of analysis and numerical simulations. Diagnostic results indicate how the power laws are connected to physical conditions and processes. Derived expressions for alpha and theta show that if excess-rainfall depth is fixed then there is a decreasing concave relationship between a and excess-rainfall duration, and an increasing and slightly convex relationship between alpha and excess rainfall duration. These trends are consistent with observations only when hillslope velocity nu(h) is given a physically realistic value near 0.1 m/s. If nu(h) &gt;&gt; 0.1 m/s, then the predicted trends deviate from observed trends. Results also suggest that trends in alpha and theta can be impacted by the dependence of nu(h) and link velocity nu(1) on excess-rainfall rate. (C) 2007 Elsevier Ltd. All rights reserved.</t>
  </si>
  <si>
    <t>NW Res Associates CORA, Boulder, CO 80301 USA; Univ Colorado, Cooperat Inst Res Environm Sci, Dept Civil &amp; Environm Engn, Boulder, CO 80309 USA</t>
  </si>
  <si>
    <t>Furey, PR (corresponding author), NW Res Associates CORA, 3380 Mitchell Lane, Boulder, CO 80301 USA.</t>
  </si>
  <si>
    <t>furey@cora.nwra.com</t>
  </si>
  <si>
    <t>10.1016/j.advwatres.2007.05.014</t>
  </si>
  <si>
    <t>WOS:000250181400014</t>
  </si>
  <si>
    <t>Marcotte, D; Pasquier, P</t>
  </si>
  <si>
    <t>Marcotte, Denis; Pasquier, Philippe</t>
  </si>
  <si>
    <t>Reply to Comments on steady- and transient-state inversion in hydrogeology by successive flux estimation by G. Ponzini, M. Giudici and C. Vassena</t>
  </si>
  <si>
    <t>groundwater inverse problem; stochastic inversion; comparison model method; three-dimensional transient inversion</t>
  </si>
  <si>
    <t>Ecole Polytech, Dept Genies Civil Geol &amp; Mines, Montreal, PQ H3C 3A7, Canada</t>
  </si>
  <si>
    <t>Marcotte, D (corresponding author), Ecole Polytech, Dept Genies Civil Geol &amp; Mines, CP 6079 Succ, Montreal, PQ H3C 3A7, Canada.</t>
  </si>
  <si>
    <t>denis.marcotte@polymtl.ca</t>
  </si>
  <si>
    <t>Marcotte, Denis/C-3450-2012</t>
  </si>
  <si>
    <t>Pasquier, Philippe/0000-0002-8589-1038</t>
  </si>
  <si>
    <t>10.1016/j.advwatres.2007.03.003</t>
  </si>
  <si>
    <t>WOS:000248435700015</t>
  </si>
  <si>
    <t>Verde, C; Visairo, N; Gentil, S</t>
  </si>
  <si>
    <t>Verde, Cristina; Visairo, Nancy; Gentil, Sylviane</t>
  </si>
  <si>
    <t>Two leaks isolation in a pipeline by transient response</t>
  </si>
  <si>
    <t>pipeline monitoring; multiple leaks detection; transient response; nonlinear model</t>
  </si>
  <si>
    <t>LOCATION</t>
  </si>
  <si>
    <t>This paper presents a method for the identification of two leaks in a pressurized single pipeline where both transient and static behavior of the fluid in leaks conditions are used to identify the parameters associated to the leaks without requirements of valve perturbation. The procedure is based on a family F of lumped parameters nonlinear models with same steady state behavior in leaks condition and parameterized in terms of a known parameter Z(eq) assuming only pressure and flow rate measurements at the extremes of the line. This model is derived discretizing only the space variable. The key of the method is the automatic selection of the specific family F of models to be identified using the steady state conditions produced by the leaks. This fact reduces the research interval and the number of unknown parameters simplifying the minimization issue of the error between model and measured data. Considering this family an algorithm combining transient and steady state measurements is presented. The potential of the technique and its robustness with respect to operation point changes after the leaks occurrence are illustrated by simulation using the parameters of a water pilot pipeline of 135 m long installed at the UNAM in which the L-2 norm of the upstream and downstream flow error is minimized. (c) 2007 Elsevier Ltd. All rights reserved.</t>
  </si>
  <si>
    <t>Univ Nacl Autonoma Mexico, Inst Ingn, Mexico City 04510, DF, Mexico; UASLP, Fac Ingn Elect, San Luis Potsi 78290, Mexico; UJF, INPG, CNRS, Lab Automat Grenoble,UMR 5528, F-38402 St Martin Dheres, France</t>
  </si>
  <si>
    <t>Verde, C (corresponding author), Univ Nacl Autonoma Mexico, Inst Ingn, Mexico City 04510, DF, Mexico.</t>
  </si>
  <si>
    <t>verde@servidor.unam.mx</t>
  </si>
  <si>
    <t>Verde, Cristina/AAT-2260-2021</t>
  </si>
  <si>
    <t>Visairo-Cruz, Nancy/0000-0003-1290-0586</t>
  </si>
  <si>
    <t>10.1016/j.advwatres.2007.01.001</t>
  </si>
  <si>
    <t>WOS:000247713700001</t>
  </si>
  <si>
    <t>Arico, C; Tucciarelli, W</t>
  </si>
  <si>
    <t>Arico, Costanza; Tucciarelli, Tullio</t>
  </si>
  <si>
    <t>MAST solution of advection problems in irrotational flow fields</t>
  </si>
  <si>
    <t>advection; analytical solution; numerical methods; transport; irrotational fields; Eulerian approach</t>
  </si>
  <si>
    <t>FINITE-ELEMENT METHOD; ESSENTIALLY NONOSCILLATORY SCHEMES; HYPERBOLIC CONSERVATION-LAWS; EQUATION; ALGORITHM; TRACKING; SYSTEMS; MESHES</t>
  </si>
  <si>
    <t>A new numerical-analytical Eulerian procedure is proposed for the solution of convection-dominated problems in the case of existing scalar potential of the flow field. The methodology is based on the conservation inside each computational elements of the 0th and 1st order effective spatial moments of the advected variable. This leads to a set of small ODE systems solved sequentially, one element after the other over all the computational domain, according to a MArching in Space and Time technique. The proposed procedure shows the following advantages: (1) it guarantees the local and global mass balance; (2) it is unconditionally stable with respect to the Courant number, (3) the solution in each cell needs information only from the upstream cells and does not require wider and wider stencils as in most of the recently proposed higher-order methods; (4) it provides a monotone solution. Several 1D and 2D numerical test have been performed and results have been compared with analytical solutions, as well as with results provided by other recent numerical methods. (C) 2006 Elsevier Ltd. All rights reserved.</t>
  </si>
  <si>
    <t>10.1016/j.advwatres.2006.03.007</t>
  </si>
  <si>
    <t>WOS:000244977700028</t>
  </si>
  <si>
    <t>Acharya, RC; van Dijke, MIJ; Sorbie, KS; Van der Zee, SEATM; Leijnse, A</t>
  </si>
  <si>
    <t>Acharya, R. C.; van Dijke, M. I. J.; Sorbie, K. S.; Van der Zee, S. E. A. T. M.; Leijnse, A.</t>
  </si>
  <si>
    <t>Quantification of longitudinal dispersion by upscaling Brownian motion of tracer displacement in a 3D pore-scale network model</t>
  </si>
  <si>
    <t>dispersion; transport; pore network; Brownian motion; particle tracking; nodal jump condition; moment methods; pore to core</t>
  </si>
  <si>
    <t>HYDRODYNAMIC DISPERSION; POROUS-MEDIA; MOLECULAR-DIFFUSION; SOLUTE TRANSPORT; FLOW; TRANSITION; ADVECTION; LENGTH</t>
  </si>
  <si>
    <t>We present a 3D network model with particle tracking to upscale 3D Brownian motion of non-reactive tracer particles subjected to a velocity field in the network bonds, representing both local diffusion and convection. At the intersections of the bonds (nodes) various jump conditions are implemented. Within the bonds, two different velocity profiles are used. At the network scale the longitudinal dispersion of the particles is quantified through the coefficient D-L, for which we evaluate a number of methods already known in the literature. Additionally, we introduce a new method for derivation of D-L based on the first-arrival times distribution (FTD). To validate our particle tracking method, we simulate Taylor's classical experiments in a single tube. Subsequently, we carry out network simulations for a wide range of the characteristic Peclet number Pe(l) to assess the various methods for obtaining D-L. Using the new method, additional simulations have been carried out to evaluate the choice of nodal jump conditions and velocity profile, in combination with varying network heterogeneity. In general, we conclude that the presented network model with particle tracking is a robust tool to obtain the macroscopic longitudinal dispersion coefficient. The new method to determine D-L from the FTD statistics works for the full range of Pe(l), provided that for large Pe(l) a sufficiently large number of particles is used. Nodal jump conditions should include molecular diffusion and allow jumps in the upstream direction, and a parabolic velocity profile in the tubes must be implemented. Then, good agreement with experimental evidence is found for the full range of Pe(l), including increased D-L for increased porous medium heterogeneity. (C) 2006 Elsevier Ltd. All rights reserved.</t>
  </si>
  <si>
    <t>Univ Wageningen &amp; Res Ctr, Dept Environm Sci, NL-6700 AA Wageningen, Netherlands; Heriot Watt Univ, Inst Petr Engn, Edinburgh EH14 4AS, Midlothian, Scotland</t>
  </si>
  <si>
    <t>Acharya, RC (corresponding author), Univ Wageningen &amp; Res Ctr, Dept Environm Sci, POB 47, NL-6700 AA Wageningen, Netherlands.</t>
  </si>
  <si>
    <t>hypon@uiuc.edu; Rink.VanDijke@pet.hw.ac.uk; ken.sorbie@pet.hw.ac.uk; sjoerd.vanderzee@wur.nl; toon.leijnse@wur.nl</t>
  </si>
  <si>
    <t>SORBIE, KENNETH/0000-0002-6481-1529; van Dijke, Marinus Izaak Jan/0000-0002-9909-0127</t>
  </si>
  <si>
    <t>10.1016/j.advwatres.2005.04.017</t>
  </si>
  <si>
    <t>WOS:000243620000004</t>
  </si>
  <si>
    <t>Guo, Q; Li, H; Boufadel, MC; Xia, Y; Li, G</t>
  </si>
  <si>
    <t>Guo, Qiaona; Li, Hailong; Boufadel, Michel C.; Xia, Yuqiang; Li, Guohui</t>
  </si>
  <si>
    <t>Tide-induced groundwater head fluctuation in coastal multi-layered aquifer systems with a submarine outlet-capping</t>
  </si>
  <si>
    <t>tide; coastal aquifer system; elastic storage; leakage; outlet-capping; analytical solution; peaty layer; aquifer parameter estimation; least-squares method; tidal head fluctuation</t>
  </si>
  <si>
    <t>FLOW</t>
  </si>
  <si>
    <t>This paper considered the tide-induced head fluctuations in two coastal multi-layered aquifer systems. Model I comprises two semipermeable layers and a confined aquifer between them. Model II is a four-layered aquifer system including an unconfined aquifer, an upper semi-permeable layer, a confined aquifer and a lower semi-permeable layer. In each model, the submarine outlet of the confined aquifer is covered with a skin layer (outlet-capping). Analytical solutions of the two models are derived. In both models, leakages of the semi-permeable layers decrease the tidal head fluctuations. The outlet-capping reduces the aquifer's head fluctuation by a constant factor and shifts the phase by a positive constant. The solution to Model II explains the inconsistency between the relatively small lag time and the strong amplitude damping effect of the tidal head fluctuations reported by Trefty and Johnston [Ground Water 1998;36:427-33] near the Port Adelaide River, Australia. (c) 2007 Elsevier Ltd. All rights reserved.</t>
  </si>
  <si>
    <t>China Univ Geosci, Sch Environm Studies, Wuhan 430074, Peoples R China; China Univ Geosci, MOE Biogeol &amp; Environm Geol Lab, Wuhan 430074, Peoples R China; Anshan Normal Univ, Dept Math, Anshan 114005, Peoples R China; Temple Univ, Dept Civil &amp; Environm Engn, Philadelphia, PA 19122 USA</t>
  </si>
  <si>
    <t>Guo, Q (corresponding author), China Univ Geosci, Sch Environm Studies, Wuhan 430074, Peoples R China.</t>
  </si>
  <si>
    <t>guoqiaona@126.com; hailong@temple.edu; boufadel@temple.edu; xiayuqiangyjs@gmail.com; whguohui@gmail.com</t>
  </si>
  <si>
    <t>Li, Hailong/H-8484-2013; Xia, Yuqiang/G-5305-2010</t>
  </si>
  <si>
    <t>Li, Hailong/0000-0002-2894-0817; Xia, Yuqiang/0000-0002-2969-163X</t>
  </si>
  <si>
    <t>10.1016/j.advwatres.2007.01.003</t>
  </si>
  <si>
    <t>WOS:000247713700004</t>
  </si>
  <si>
    <t>Sanders, BF</t>
  </si>
  <si>
    <t>Sanders, Brett F.</t>
  </si>
  <si>
    <t>Evaluation of on-line DEMs for flood inundation modeling</t>
  </si>
  <si>
    <t>flood inundation; flood modeling; DEM; DTM; LiDAR; IfSAR; SRTM</t>
  </si>
  <si>
    <t>RESOLUTION TOPOGRAPHIC DATA; DIGITAL ELEVATION MODELS; SHUTTLE RADAR; DAM-BREAK; VEGETATION; MISSION; 1D</t>
  </si>
  <si>
    <t>Recent and highly accurate topographic data should be used for flood inundation modeling, but this is not always feasible given time and budget constraints so the utility of several on-line digital elevation models (DEMs) is examined with a set of steady and unsteady test problems. DEMs are used to parameterize a 2D hydrodynamic flood simulation algorithm and predictions are compared with published flood maps and observed flood conditions. DEMs based on airborne light detection and ranging (LiDAR) are preferred because of horizontal resolution, vertical accuracy (similar to 0.1 m) and the ability to separate bare-earth from built structures and vegetation. DEMs based on airborne interferometric synthetic aperture radar (IfSAR) have good horizontal resolution but gridded elevations reflect built structures and vegetation and therefore further processing may be required to permit flood modeling. IfSAR and shuttle radar topography mission (SRTM) DEMs suffer from radar speckle, or noise, so flood plains may appear with non-physical relief and predicted flood zones may include non-physical pools. DEMs based on national elevation data (NED) are remarkably smooth in comparison to IfSAR and SRTM but using NED, flood predictions overestimate flood extent in comparison to all other DEMs including LiDAR, the most accurate. This study highlights utility in SRTM as a global source of terrain data for flood modeling. (c) 2007 Elsevier Ltd. All rights reserved.</t>
  </si>
  <si>
    <t>Univ Calif Irvine, Dept Civil &amp; Environm Engn, Irvine, CA 92697 USA</t>
  </si>
  <si>
    <t>Sanders, BF (corresponding author), Univ Calif Irvine, Dept Civil &amp; Environm Engn, Irvine, CA 92697 USA.</t>
  </si>
  <si>
    <t>bsanders@uci.edu</t>
  </si>
  <si>
    <t>Sanders, Brett F/K-7153-2012; Sanders, Brett/AAW-8266-2020</t>
  </si>
  <si>
    <t>Sanders, Brett/0000-0002-1592-5204</t>
  </si>
  <si>
    <t>10.1016/j.advwatres.2007.02.005</t>
  </si>
  <si>
    <t>WOS:000247713700010</t>
  </si>
  <si>
    <t>Wood, BD; Ford, RM</t>
  </si>
  <si>
    <t>Wood, Brian D.; Ford, Roseanne M.</t>
  </si>
  <si>
    <t>Biological processes in porous media: From the pore scale to the field</t>
  </si>
  <si>
    <t>MICROSCOPY</t>
  </si>
  <si>
    <t>Oregon State Univ, Corvallis, OR 97331 USA; Univ Virginia, Dept Chem Engn, Charlottesville, VA 22904 USA</t>
  </si>
  <si>
    <t>Wood, Brian D/J-8362-2013; Wood, Brian/K-4025-2012</t>
  </si>
  <si>
    <t>Wood, Brian D/0000-0003-3152-7852; Wood, Brian/0000-0003-3152-7852</t>
  </si>
  <si>
    <t>10.1016/j.advwatres.2006.05.031</t>
  </si>
  <si>
    <t>WOS:000246902300001</t>
  </si>
  <si>
    <t>Abarca, E; Carrera, J; Sanchez-Vila, X; Dentz, M</t>
  </si>
  <si>
    <t>Abarca, Elena; Carrera, Jesus; Sanchez-Vila, Xavier; Dentz, Marco</t>
  </si>
  <si>
    <t>Anisotropic dispersive Henry problem</t>
  </si>
  <si>
    <t>seawater intrusion; Henry problem; dispersion; transverse dispersion; anisotropy</t>
  </si>
  <si>
    <t>VARIABLE-DENSITY FLOW; CALCITE DISSOLUTION; SALTWATER INTRUSION; WATER INTERFACE; FRESH-WATER; TRANSPORT; SIMULATION; MODEL</t>
  </si>
  <si>
    <t>The Henry problem has played a key role in our understanding of seawater intrusion into coastal aquifers and in benchmarking density dependent flow codes. This paper seeks to modify Henry's problem to ensure sensitivity to density variations and vertical salinity profiles that resemble field observations. In the proposed problem, the dispersive Henry problem, mixing is represented by means of the traditional Scheidegger dispersion tensor (dispersivity times water flux). Anisotropy in the hydraulic conductivity is acknowledged and Henry's seaside boundary condition of prescribed salt concentration is replaced by a flux dependent boundary condition, which represents more realistically salt transport across the seaside boundary. This problem turns out to be very sensitive to density variations and its solution gets closer to reality. However, an improvement in the traditional Henry problem (gain in sensitivity and realism) can be also achieved if the value of the Peclet number is significantly reduced. Although the dispersive problem lacks an analytical solution, it can shed light on flow in coastal aquifers. It provides significant information about the factors controlling seawater penetration, width of the mixing zone and influx of seawater. The width of the mixing zone depends basically on dispersion with longitudinal and transverse dispersion controlling different parts of the mixing zone but displaying similar overall effects. Toe penetration is mainly controlled by the horizontal permeability and by the geometric mean of the dispersivities. Finally, transverse dispersivity and the geometric mean of the hydraulic conductivity are the leading parameters controlling the amount of saltwater that enters the aquifer. (c) 2006 Elsevier Ltd. All rights reserved.</t>
  </si>
  <si>
    <t>Tech Univ Catalonia, Dept Geotech Engn &amp; Geosci, Barcelona, Spain</t>
  </si>
  <si>
    <t>Abarca, E (corresponding author), Tech Univ Catalonia, Dept Geotech Engn &amp; Geosci, Barcelona, Spain.</t>
  </si>
  <si>
    <t>elena.abarca@upc.edu</t>
  </si>
  <si>
    <t>Carrera, Jesus/R-2168-2019; Dentz, Marco/C-1076-2015; Carrera, Jesus/E-7251-2011</t>
  </si>
  <si>
    <t>Carrera, Jesus/0000-0002-8054-4352; Dentz, Marco/0000-0002-3940-282X; Carrera, Jesus/0000-0002-8054-4352; Sanchez-Vila, Xavier/0000-0002-1234-9897</t>
  </si>
  <si>
    <t>10.1016/j.advwatres.2006.08.005</t>
  </si>
  <si>
    <t>WOS:000245259400014</t>
  </si>
  <si>
    <t>Cao, ZX; Li, YT; Yue, ZY</t>
  </si>
  <si>
    <t>Cao, Zhixian; Li, Yitian; Yue, Zhiyuan</t>
  </si>
  <si>
    <t>Multiple time scales of alluvial rivers carrying suspended sediment and their implications for mathematical modeling</t>
  </si>
  <si>
    <t>fluvial flow; sediment transport; riverbed deformation; time scales; sediment transport capacity; alluvial river; mathematical river modeling</t>
  </si>
  <si>
    <t>BEDLOAD TRANSPORT; WATER DISCHARGE; DEBRIS FLOW; HYDRAULICS</t>
  </si>
  <si>
    <t>Flow, sediment transport and bed deformation in alluvial rivers normally exhibit multiple time scales. Enhanced knowledge of the time scales can facilitate better approaches to the understanding of the fluvial processes. Yet prior studies of the time scales are based upon the concept of sediment transport capacity at low concentrations, which however is not generally applicable. This paper presents new formulations of the time scales of fluvial flow, suspended sediment transport and bed deformation, under the framework of shallow water hydrodynamics, non-capacity sediment transport and the theory of characteristics for the hyperbolic governing equations. The time scale of bed deformation in relation to that of flow depth is demonstrated to delimit the applicability region of mathematical river models, and the time scale of suspended sediment transport relative to that of the pertinent flow information is analyzed to address if the concept of sediment transport capacity is applicable. For shallow flows with high sediment concentrations, bed deformation may considerably affect the flow and a fully coupled model is normally required. In contrast, for deep flows at low sediment concentrations, a decoupled model is mostly justified. This pilot study of the time scales delivers a new theoretical basis, on which the interaction between flow, suspended sediment transport and bed deformation can be potentially better characterized. (c) 2006 Elsevier Ltd. All rights reserved.</t>
  </si>
  <si>
    <t>Wuhan Univ, State Key Lab Water Resources &amp; Hydropower Engn S, Wuhan 430072, Hubei, Peoples R China</t>
  </si>
  <si>
    <t>Cao, ZX (corresponding author), Wuhan Univ, State Key Lab Water Resources &amp; Hydropower Engn S, Wuhan 430072, Hubei, Peoples R China.</t>
  </si>
  <si>
    <t>zxcao@whu.edu.cn</t>
  </si>
  <si>
    <t>10.1016/j.advwatres.2006.06.007</t>
  </si>
  <si>
    <t>WOS:000245259400002</t>
  </si>
  <si>
    <t>Klammler, H; Hatfield, K; Annable, MD</t>
  </si>
  <si>
    <t>Klammler, Harald; Hatfield, Kirk; Annable, Michael D.</t>
  </si>
  <si>
    <t>Concepts for measuring horizontal groundwater flow directions using the passive flux meter</t>
  </si>
  <si>
    <t>contaminant; aquifer; hydrology</t>
  </si>
  <si>
    <t>CONTAMINANT FLUXES; WATER FLOW; VELOCITY; SENSOR</t>
  </si>
  <si>
    <t>The passive flux meter (PFM) is a permeable down-hole device designed to measure the magnitudes of horizontal groundwater specific discharge and contaminant mass flux in porous media. By means of a geometrical analysis of resident tracer transport inside a PFM, this paper introduces two new PFM designs capable of measuring both the direction and magnitude of horizontal water and contaminant fluxes. One design relies on the detection of a single resident tracer over multiple domains within the PFM cross section to determine the magnitude and direction of water flux. The second PFM configuration uses the detected loss of multiple resident tracers in different sectors of the PFM cross section to generate the same characterization of water flux. Both designs rely on the assumption of linear, instantaneous and reversible tracer sorption. (c) 2006 Elsevier Ltd. All rights reserved.</t>
  </si>
  <si>
    <t>Univ Florida, Dept Civil &amp; Coastal Engn, Gainesville, FL 32611 USA; Univ Florida, Interdisciplinary Program Hydrol Sci, Gainesville, FL 32611 USA; Graz Univ Technol, Dept Hydraul Struct &amp; Water Resources Management, A-8010 Graz, Austria; Univ Florida, Dept Environm Engn Sci, Gainesville, FL 32611 USA</t>
  </si>
  <si>
    <t>Hatfield, K (corresponding author), Univ Florida, Dept Civil &amp; Coastal Engn, 365 Weil Hall, Gainesville, FL 32611 USA.</t>
  </si>
  <si>
    <t>khatf@ce.ufl.edu</t>
  </si>
  <si>
    <t>Klammler, Harald/J-1634-2012</t>
  </si>
  <si>
    <t>Klammler, Harald/0000-0002-7808-721X</t>
  </si>
  <si>
    <t>10.1016/j.advwatres.2006.08.007</t>
  </si>
  <si>
    <t>WOS:000245259400019</t>
  </si>
  <si>
    <t>Nadarajah, S; Kotz, S</t>
  </si>
  <si>
    <t>Nadarajah, Saralees; Kotz, Samuel</t>
  </si>
  <si>
    <t>A note on the correlated gamma distribution of Loaiciga and Leipnik</t>
  </si>
  <si>
    <t>bivariate gamma distribution; ratio distribution; distributions of the sum and the product</t>
  </si>
  <si>
    <t>The recent paper by Loaiciga and Leipnik [Loaiciga HA, Leipnik RB. Correlated gamma variables in the analysis of microbial densities in water. Adv Water Resour 2005;28:329-35] introduced a novel bivariate gamma distribution and studied its ratio distribution with application to hydrological sciences. In this note, we derive the corresponding distributions of the sum and the product. We also derive a powerful mixture representation of the bivariate gamma distribution unnoticed by Loaiciga and Leipnik. (c) 2006 Elsevier Ltd. All rights reserved.</t>
  </si>
  <si>
    <t>Univ Manchester, Sch Math, Manchester M13 9PL, Lancs, England; George Washington Univ, Dept Engn Management &amp; Syst Engn, Washington, DC 20052 USA</t>
  </si>
  <si>
    <t>Nadarajah, S (corresponding author), Univ Manchester, Sch Math, Oxford Rd, Manchester M13 9PL, Lancs, England.</t>
  </si>
  <si>
    <t>saralees.nadarajah@manchester.ac.uk</t>
  </si>
  <si>
    <t>10.1016/j.advwatres.2006.07.003</t>
  </si>
  <si>
    <t>WOS:000245259400024</t>
  </si>
  <si>
    <t>Boni, G; FerrariS, L; Glannoni, F; Roth, G; Rudari, R</t>
  </si>
  <si>
    <t>Boni, Giorgio; FerrariS, Luca; Glannoni, Francesca; Roth, Giorgio; Rudari, Roberto</t>
  </si>
  <si>
    <t>Flood probability analysis for un-gauged watersheds by means of a simple distributed hydrologic model</t>
  </si>
  <si>
    <t>regional analysis; flood frequency distribution; hydrological modeling</t>
  </si>
  <si>
    <t>EXTREME-VALUE DISTRIBUTION; EVENTS</t>
  </si>
  <si>
    <t>A methodology is proposed for the inference, at the regional and local scales, of flood magnitude and associated probability. Once properly set-up, this methodology is able to provide flood frequencies distributions at gauged and un-gauged river sections pertaining to the same homogeneous region, using information extracted from rainfall observations. A proper flood frequency distribution can be therefore predicted even in un-gauged watersheds, for which no discharge time series is available. In regions where objective considerations allow the assumption of probability distribution homogeneity, regional approaches are increasingly adopted as they present a higher reliability. The so-called third level in regional frequency analysis, that is the derivation of the local dimensional probability distribution from its regional non-dimensional counterpart is often a critical issue because of the high spatial variability of the position parameter, usually called index flood. While in gauged sites the time series average is often a good estimator for the index flood, in un-gauged sites as much information as possible about the site concerned should be taken into account. To solve this issue, the present work builds from the experience developed for regional rainfall and flood frequency analyses, and a hydrologic model, driven by a specific hyetograph, is used to bridge the gap between rainfall and flood frequencies distributions, identifying flood discharge magnitudes associated with given frequencies. Results obtained from the application in the Liguria region, Northern Italy, are reported, and validation is proposed in gauged sites against local flood frequency distributions, obtained either from local records or from the regional frequency distribution of non-dimensional annual discharge maxima, made dimensional with the local discharge record. (c) 2007 Elsevier Ltd. All rights reserved.</t>
  </si>
  <si>
    <t>Univ Genoa, Ctr Ric Interuniv Monitoraggio Ambientale, I-17100 Savona, Italy; Univ Basilicata, Ctr Ric Interuniv Monitoraggio Ambientale, I-17100 Savona, Italy; Univ Genoa, Dipartimento Informat Sistemist &amp; Telemat, Genoa, Italy; Agenzia Reg Protez Ambiente Ligure, Ctr Funz Meteo Idrol Protez Civile, Genoa, Italy</t>
  </si>
  <si>
    <t>Boni, G (corresponding author), Univ Genoa, Ctr Ric Interuniv Monitoraggio Ambientale, Cadorna 7, I-17100 Savona, Italy.</t>
  </si>
  <si>
    <t>giorgio.boni@unige.it</t>
  </si>
  <si>
    <t>Boni, Giorgio/AAD-6133-2021; Roth, Giorgio/AAF-2500-2021</t>
  </si>
  <si>
    <t>Boni, Giorgio/0000-0002-8255-9312; Roth, Giorgio/0000-0002-4492-8359; Rudari, Roberto/0000-0003-4525-2407</t>
  </si>
  <si>
    <t>10.1016/j.advwatres.2006.08.009</t>
  </si>
  <si>
    <t>WOS:000249645700008</t>
  </si>
  <si>
    <t>Sinha, E; Minsker, BS</t>
  </si>
  <si>
    <t>Sinha, Eva; Minsker, Barbara S.</t>
  </si>
  <si>
    <t>Multiscale island injection genetic algorithms for groundwater remediation</t>
  </si>
  <si>
    <t>genetic algorithms; optimization; multiscale island injection genetic algorithms</t>
  </si>
  <si>
    <t>OPTIMAL-DESIGN; OPTIMIZATION; SYSTEMS</t>
  </si>
  <si>
    <t>Genetic algorithms have been shown to be powerful tools for solving a wide variety of water resources optimization problems. Applying these approaches to complex, large-scale water resources applications can be difficult due to computational limitations, especially v,hen a numerical model is needed to evaluate different solutions. This problem is particularly acute for solving field-scale groundwater remediation design problems, where fine spatial grids are often needed for accuracy. Finer grids usually improve the accuracy of the solutions, but they are also computationally expensive. In this paper we present multiscale island injection genetic algorithms (IIGAs), in which the optimization algorithms have different multiscale Populations working on different islands (groups of processors) and periodically exchanging information. This new approach is tested using a field-scale pump-and-treat design problem at the Umatilla Army Depot in Oregon, USA. The performance of several variations of this approach is compared with the results of a simple genetic algorithm. The new approach found the same solution as much as 81% faster than the simple genetic algorithm and 9-53% faster than other previously formulated multiscale strategies. These findings indicate substantial promise for multiscale IIGA approaches to improve solution of complex water resources applications at the field scale. Published by Elsevier Ltd.</t>
  </si>
  <si>
    <t>Sinha, E (corresponding author), Black &amp; Veatch Consulting Engineers, 230 Congress St,Suite 802, Boston, MA 02110 USA.</t>
  </si>
  <si>
    <t>evasinha78@yahoo.com</t>
  </si>
  <si>
    <t>Minsker, Barbara/0000-0001-7981-2973</t>
  </si>
  <si>
    <t>10.1016/j.advwatres.2007.03.006</t>
  </si>
  <si>
    <t>WOS:000248435700005</t>
  </si>
  <si>
    <t>Cunningham, AB; Sharp, RR; Caccavo, F; Gerlach, R</t>
  </si>
  <si>
    <t>Cunningham, Alfred B.; Sharp, Robert R.; Caccavo, Frank, Jr.; Gerlach, Robin</t>
  </si>
  <si>
    <t>Effects of starvation on bacterial transport through porous media</t>
  </si>
  <si>
    <t>microbially enhanced oil recovery; bioremediation; biofilm barrier; bacterial transport; starvation; permeable reactive barriers</t>
  </si>
  <si>
    <t>ESCHERICHIA-COLI; MARINE VIBRIO; NUTRIENT RESUSCITATION; MICROBIAL REDUCTION; STRESS RESISTANCE; PROTEIN-SYNTHESIS; SURVIVAL; GROWTH; STRAIN; PHASE</t>
  </si>
  <si>
    <t>A major problem preventing widespread implementation of microbial injection strategies for bioremediation and/or microbially enhanced oil recovery is the tendency of bacteria to strongly adhere to surfaces in the immediate vicinity of the injection point. Long term (weeks to months) nutrient starvation of bacteria prior to injection can decrease attachment and enhance transport through porous media. This paper summarizes results of starvation-enhanced transport experiments in sand columns of 30 cm, 3 m, and 16 m in length. The 16 m column experiments compared transport, breakthrough and distribution of adhered cells for starved and vegetative cultures of Klebsiella oxytoca, a copious biofilm producer. Results from these experiments were subsequently used to design and construct a field-scale biofilm barrier using starved Pseudomonas fluoreseens. The 30 cm and 3 m sand columns experiments investigated starvation-enhanced transport of Shewanella algae BrY, a dissimilatory metal-reducing bacterium. In both cases the vegetative cells adsorbed onto the sand in higher numbers than the starved cells, especially near the entrance of the column. These results, taken together with studies cited in the literature, indicate that starved cells penetrate farther (i.e. higher breakthrough concentration) and adsorb more uniformly along the flow path than vegetative cells. (C) 2006 Elsevier Ltd. All rights reserved.</t>
  </si>
  <si>
    <t>Montana State Univ, Ctr Biofilm Engn, Bozeman, MT 59717 USA; Manhattan Coll, Dept Environm Engn, Manhattan, KS USA; Whithworth Coll, Spokane, WA USA</t>
  </si>
  <si>
    <t>Cunningham, AB (corresponding author), Montana State Univ, Ctr Biofilm Engn, 366 EPS Bldg, Bozeman, MT 59717 USA.</t>
  </si>
  <si>
    <t>robin_g@erc.montana.edu</t>
  </si>
  <si>
    <t>Gerlach, Robin/A-9474-2012</t>
  </si>
  <si>
    <t>10.1016/j.advwatres.2006.05.018</t>
  </si>
  <si>
    <t>WOS:000246902300014</t>
  </si>
  <si>
    <t>Karmakar, S; Mujumdar, PP</t>
  </si>
  <si>
    <t>Karmakar, Subhankar; Mujumdar, P. P.</t>
  </si>
  <si>
    <t>A two-phase grey fuzzy optimization approach for water quality management of a river system</t>
  </si>
  <si>
    <t>fuzzy optimization; grey optimization; membership functions; uncertainty; water quality management</t>
  </si>
  <si>
    <t>LINEAR-PROGRAMMING APPROACH; MODEL</t>
  </si>
  <si>
    <t>An extension of the Grey Fuzzy Waste Load Allocation Model (GFWLAM) developed in an earlier work is presented here to address the problem of multiple solutions. Formulation of GFWLAM is based on the approach for solving fuzzy multiple objective optimization problems with max-min as the operator, which usually may not result in a unique solution. The multiple solutions of fuzzy multiobjective optimization model should be obtained as parametric equations or equations that represent a subspace. A two-phase optimization technique, two-phase GFWLAM, is developed to capture all alternative or multiple solutions of GFWLAM. The optimization model in Phase 1 is exactly same as the optimization model described in GFWLAM. The optimization model in Phase 2 maximizes the upper bounds of fractional removal levels of pollutants and minimizes the lower bounds of fractional removal levels of pollutants keeping the value of goal fulfillment level same as obtained from Phase 1. The widths of the interval-valued fractional removal levels play an important role in decision-making as these can be adjusted within their intervals by the decision-maker considering technical and economic feasibility in the final decision scheme. Two-phase GFWLAM widens the widths of interval-valued removal levels of pollutants, thus enhancing the flexibility in decision-making. The methodology is demonstrated with a case study of the Tunga-Bhadra river system in India. (C) 2006 Elsevier Ltd. All rights reserved.</t>
  </si>
  <si>
    <t>Mujumdar, PP (corresponding author), Indian Inst Sci, Dept Civil Engn, Bangalore 560012, Karnataka, India.</t>
  </si>
  <si>
    <t>pradeep@civil.iisc.ernet.in</t>
  </si>
  <si>
    <t>10.1016/j.advwatres.2006.11.001</t>
  </si>
  <si>
    <t>WOS:000246092800014</t>
  </si>
  <si>
    <t>Kjellin, J; Worman, A; Johansson, H; Lindahl, A</t>
  </si>
  <si>
    <t>Kjellin, Johan; Worman, Anders; Johansson, Hakan; Lindahl, Anna</t>
  </si>
  <si>
    <t>Controlling factors for water residence time and flow patterns in Ekeby treatment wetland, Sweden</t>
  </si>
  <si>
    <t>constructed wetland; residence time; flow resistance; vegetation; hydraulic model; tracer experiment</t>
  </si>
  <si>
    <t>TREATMENT PERFORMANCE; CONSTRUCTED WETLANDS; NITROGEN REMOVAL; VEGETATION; DENITRIFICATION; EVERGLADES; SYSTEMS; FLORIDA</t>
  </si>
  <si>
    <t>Treatment wetlands play an important role in reducing nutrient content and heavy metals in wastewater and run-off water. The treatment efficiency strongly depends on flow pattern and residence times of the water. Here, we study the impact of different factors on water flow patterns based on a tracer experiment with tritiated water in a 2.6 ha constructed wetland pond. A 2D flow and inert transport model was used to evaluate the relative importance of bottom topography, vegetation distribution, water exchange with stagnant zones and dispersion. Results from computer simulations and independent measurements of friction losses as well as wetland geometry showed that variations in bottom topography, formed by several deep zones, decreased the variance in water residence times to a minor extent. Heterogeneity in vegetation, on the other hand, significantly contributed to the spread in water residence times and explained the multiple peaks observed in the breakthrough curves. Analyses showed that in the Ekeby treatment wetland, basin shape explained about 10% of the variance in the observed residence times, whereas vegetation explained about 60-80%. To explain all variance secondary factors were needed, such as dispersion and water exchange with stagnant zones. These were shown to contribute to the spread of residence times and primarily to the long tail of the observed breakthrough curves. (c) 2006 Elsevier Ltd. All rights reserved.</t>
  </si>
  <si>
    <t>Swedish Univ Agr Sci, Dept Biometry &amp; Engn, S-75007 Uppsala, Sweden</t>
  </si>
  <si>
    <t>Kjellin, J (corresponding author), Swedish Univ Agr Sci, Dept Biometry &amp; Engn, Box 7032, S-75007 Uppsala, Sweden.</t>
  </si>
  <si>
    <t>johan.kjellin@bt.slu.se</t>
  </si>
  <si>
    <t>Worman, Anders/O-8866-2014</t>
  </si>
  <si>
    <t>Worman, Anders/0000-0003-2726-6821</t>
  </si>
  <si>
    <t>10.1016/j.advwatres.2006.07.002</t>
  </si>
  <si>
    <t>WOS:000245259400009</t>
  </si>
  <si>
    <t>Bakker, M</t>
  </si>
  <si>
    <t>Bakker, Mark</t>
  </si>
  <si>
    <t>Simulating groundwater flow to surface water features with leaky beds using analytic elements</t>
  </si>
  <si>
    <t>groundwater-surface water interaction; analytic element method; leakage</t>
  </si>
  <si>
    <t>A new analytic element approach is presented for simulating the steady-state interaction between groundwater and surface water features with leaky beds. Surface water features (lakes, streams or polders) are modeled as semi-confined areas with fixed but spatially varying water levels that are separated from the aquifer by a leaky layer. Each semi-confined area is modeled locally as a two-aquifer system by adding an additional layer of high transmissivity on top of the aquifer. A theoretical analysis is presented to develop guidelines for the selection of the transmissivity of the additional layer for modeling applications. The analytic element solution allows for the analytic computation of head and flow in the aquifer, and of the vertical leakage through the leaky bed. The approach requires a discretization of the boundary of the surface water feature only. Conditions of continuity of head and normal flow are met exactly at collocation points on the boundary of each semi-confined area; the comprehensive discharge is continuous everywhere. Results of the analytic element approach compare well with an exact solution for flow to a circular lake; either the lake level or the net take flux may be specified. Good agreement was also obtained with a high-resolution finite-difference model for a case where the surface water boundary coincides exactly with the numerical grid. A model of a meandering river with a variable water table is presented as a practical application. (C) 2006 Elsevier Ltd. All rights reserved.</t>
  </si>
  <si>
    <t>Delft Univ Technol, Fac Civil Engn &amp; Geosci, Water Resources Sect, NL-2628 CN Delft, Netherlands; WHPA, Bloomington, IN USA</t>
  </si>
  <si>
    <t>Bakker, M (corresponding author), Delft Univ Technol, Fac Civil Engn &amp; Geosci, Water Resources Sect, NL-2628 CN Delft, Netherlands.</t>
  </si>
  <si>
    <t>markbak@gmail.com</t>
  </si>
  <si>
    <t>Bakker, Mark/0000-0002-5629-2861</t>
  </si>
  <si>
    <t>10.1016/j.advwatres.2006.06.001</t>
  </si>
  <si>
    <t>WOS:000244977700008</t>
  </si>
  <si>
    <t>Krabbenhoft, K</t>
  </si>
  <si>
    <t>Krabbenhoft, K.</t>
  </si>
  <si>
    <t>An alternative to primary variable switching in saturated-unsaturated flow computations</t>
  </si>
  <si>
    <t>saturated-unsaturated flow; Richards' equation; primary variable switching</t>
  </si>
  <si>
    <t>SOLVING RICHARDS EQUATION; POROUS-MEDIA; SOILS</t>
  </si>
  <si>
    <t>It is well-known that the mixed moisture content-pressure head formulation of Richards' equation performs relatively poorly if the pressure head is used as primary variable, especially for problems involving infiltration into initially very dry material. For this reason, primary variable switching techniques have been proposed where, depending on the current degree of saturation, either the moisture content or the pressure head is used as primary variable when solving the discrete governing equations iteratively. In this paper, an alternative to these techniques is proposed. Although, from a mathematical point of view, the resulting procedure bears some resemblance to the standard primary variable switching procedure, it is much simpler to implement and involves only slight modification of existing codes making use of the mixed formulation with pressure head as primary variable. Representative examples are given to demonstrate the favourable performance of the new procedure. (C) 2006 Elsevier Ltd. All rights reserved.</t>
  </si>
  <si>
    <t>Univ Newcastle, Geotech Res Grp, Callaghan, NSW 2308, Australia</t>
  </si>
  <si>
    <t>Krabbenhoft, K (corresponding author), Univ Newcastle, Geotech Res Grp, Callaghan, NSW 2308, Australia.</t>
  </si>
  <si>
    <t>kristian.krabbenhoft@newcastle.edu.au</t>
  </si>
  <si>
    <t>10.1016/j.advwatres.2006.04.009</t>
  </si>
  <si>
    <t>WOS:000244977700016</t>
  </si>
  <si>
    <t>Pan, C; Dalla, E; Franzosi, D; Miller, CT</t>
  </si>
  <si>
    <t>Pan, C.; Dalla, E.; Franzosi, D.; Miller, C. T.</t>
  </si>
  <si>
    <t>Pore-scale simulation of entrapped non-aqueous phase liquid dissolution</t>
  </si>
  <si>
    <t>NAPL; dissolution; mass transfer; lattice Boltzmann</t>
  </si>
  <si>
    <t>LATTICE BOLTZMANN MODELS; SATURATED POROUS-MEDIA; MASS-TRANSFER; CONTAMINANT TRANSPORT; NETWORK SIMULATION; SUBSURFACE SYSTEMS; POOL DISSOLUTION; INTERFACIAL AREA; DISPERSION; FLOW</t>
  </si>
  <si>
    <t>We investigated the dissolution of non-aqueous phase liquids (NAPLs) in a three-dimensional random sphere-pack medium using a pore-scale modeling approach to advance fundamental understanding and connect rigorously to microscale processes. Residual NAPL distributions were generated using a morphological approach and the entrapped non-wetting phase was quantitatively characterized by calculating volume, orientation, interfacial area, and shape of isolated NAPL regions. With a detailed aqueous-phase flow field obtained by a multiple-relaxation time lattice Boltzmann approach, we solved the advective-diffusive equation in the pore space using a high-resolution, adaptive-stencil finite-volume scheme and an operator-splitting algorithm. We show good agreement between the mass transfer rates predicted in the computational approach and previously published experimental observations. The pore-scale simulations presented in this work provide the first three-dimensional comparison to the considerable experimental work that has been performed to derive constitutive relations to quantify mass transfer from a residual NAPL to a flowing aqueous phase. (C) 2006 Elsevier Ltd. All rights reserved.</t>
  </si>
  <si>
    <t>Univ N Carolina, Dept Environm Sci &amp; Engn, Chapel Hill, NC 27599 USA; Univ Milano Bicocca, Dept Environm Sci, I-20126 Milan, Italy</t>
  </si>
  <si>
    <t>Miller, CT (corresponding author), Univ N Carolina, Dept Environm Sci &amp; Engn, CB 7400,104 Rosenau Hall, Chapel Hill, NC 27599 USA.</t>
  </si>
  <si>
    <t>dpan@email.unc.edu; elisa.dalla@unimib.it; davidefr@email.it; casey_miller@unc.edu</t>
  </si>
  <si>
    <t>Miller, Cass T./0000-0001-6082-9273</t>
  </si>
  <si>
    <t>10.1016/j.advwatres.2006.03.009</t>
  </si>
  <si>
    <t>WOS:000244977700026</t>
  </si>
  <si>
    <t>Zhan, HB; Sun, DM</t>
  </si>
  <si>
    <t>Zhan, Hongbin; Sun, Dongmin</t>
  </si>
  <si>
    <t>Travel-time distribution from a finite line contamination source to an extraction well with regional flow</t>
  </si>
  <si>
    <t>advective transport; breakthrough curve; travel time; non-uniform flow</t>
  </si>
  <si>
    <t>HORIZONTAL WELL; TRACER TESTS; CAPTURE-ZONE; NONUNIFORM FLOW; DISPERSION; AQUIFER; GROUNDWATER; TRANSPORT; MEDIA; PAIRS</t>
  </si>
  <si>
    <t>Advective transport from a finite line contamination source to an extraction well with regional flow depends on interplay of radial and regional flows, a scheme commonly encountered in capture zone delineation. We have investigated travel-time distribution from a finite line contamination source and the associated breakthrough curves (BTCs) observed at an extraction well. The resulting travel-time distribution and BTCs depend on dimensionless source length, dimensionless pumping rate, and inclined angle of the source with respect to the regional flow, where the dimensionless terms are lumped parameters involving source length, pumping rate, distance between the source and the extraction well, aquifer thickness, and regional flow discharge. The observed concentration at the extraction well increases with time in a sub-linear manner. When the source orientation is perpendicular to the regional flow, the dimensionless first arrival time only depends on the dimensionless pumping rate whereas the dimensionless steady-state arrival time depends on both the dimensionless pumping rate and the dimensionless source length. The steady-state concentration at the extraction well is sensitive to the dimensionless source length and the inclined angle of the source with respect to the regional flow, but not sensitive to the dimensionless pumping rate. Two special cases where the extraction well is very close to the source and the regional flow can be negligible have also been discussed. (C) 2006 Elsevier Ltd. All rights reserved.</t>
  </si>
  <si>
    <t>10.1016/j.advwatres.2006.05.008</t>
  </si>
  <si>
    <t>WOS:000244977700007</t>
  </si>
  <si>
    <t>Acharya, RC; Van der Zee, SEATM; Leijnse, A</t>
  </si>
  <si>
    <t>Acharya, R. C.; Van der Zee, S. E. A. T. M.; Leijnse, A.</t>
  </si>
  <si>
    <t>Approaches for modeling longitudinal dispersion in pore-networks</t>
  </si>
  <si>
    <t>mixing cell model; dispersion; transport; pore network; Brownian motion; particle tracking; nodal jump condition; method of moments; Brownian particle tracking model; pore to core</t>
  </si>
  <si>
    <t>POROUS-MEDIA; HYDRODYNAMIC DISPERSION; MOLECULAR-DIFFUSION; FLOW; TRANSPORT; SOLUTE; LENGTH</t>
  </si>
  <si>
    <t>The purpose of this study is to quantify the dispersivity in the longitudinal direction by upscaling pore scale mixing over a network domain and to verify the dispersivity with that obtained through the more rigorous upscaling technique, the Brownian particle tracking model (BPTM). We model a porous medium with a network of pore-units that are comprised of pore bodies and bonds of finite volume. Such a pore-unit is assumed to be a mixing cell with the steady state flow condition for a single fluid. Dispersivity can be obtained by solving the mixing cell model (MCM) for the concentration in each pore-unit and by averaging the concentrations for a large number of pore units (as a function of time and space). A minimal size of network that ascertains an asymptotic value of dispersivity was determined and verified with large size pore networks. This numerically computed dispersivity is compared with the results from the BPTM for the same porous medium and flow conditions. We show that the dispersivity obtained from the MCM is equally reliable for the heterogeneous pore-networks and can be estimated as a function of pore size heterogeneity. For homogeneous networks with the MCM, the iteration time step plays an important role. On the other hand, for networks with the BPTM, the assumption of intra-bond velocity profile affects the results. (C) 2006 Elsevier Ltd. All rights reserved.</t>
  </si>
  <si>
    <t>Univ Wageningen &amp; Res Ctr, Dept Environm Sci, NL-6700 AA Wageningen, Netherlands</t>
  </si>
  <si>
    <t>hypon@uiuc.edu; sjoerd.vanderzee@wur.nl; toon.leijnse@wur.nl</t>
  </si>
  <si>
    <t>10.1016/j.advwatres.2005.11.015</t>
  </si>
  <si>
    <t>WOS:000243620000008</t>
  </si>
  <si>
    <t>Niessner, J; Helmig, R</t>
  </si>
  <si>
    <t>Niessner, J.; Helmig, R.</t>
  </si>
  <si>
    <t>Multi-scale modeling of three-phase-three-component processes in heterogeneous porous media</t>
  </si>
  <si>
    <t>multi-phase flow; heterogeneous systems; multi-scale modeling; upscaling</t>
  </si>
  <si>
    <t>FINITE-ELEMENT-METHOD; MULTIPHASE MULTICOMPONENT PROCESSES; NONAQUEOUS PHASE LIQUIDS; CONSERVATION-LAWS; NUMERICAL-SIMULATION; STEAM INJECTION; FLOW; SUBSURFACE; PROJECTION; TRANSPORT</t>
  </si>
  <si>
    <t>Flow and transport processes in porous media occur on different spatial and temporal scales and may also be locally different. Additionally, the structure of the porous medium itself generally shows a high dependence on the spatial scale. As an example, the contamination of the unsaturated zone with a light non-aqueous phase liquid is studied, corresponding to a domain with randomly distributed heterogeneities where complex three-phase-three-component processes are relevant only in a small (local) subdomain. This subdomain needs fine resolution as the complex processes are governed by small-scale effects. For a comprehensive fine-scale model taking into account three-phase-three-component processes as well as heterogeneities in the whole (global) model domain, data collection is expensive and computational time is long. Therefore, we developed a general multi-scale concept where on the one hand, the global flow field influences the local three-phasethree-component processes on the fine-scale. On the other hand, a coarse-scale saturation equation is solved where the effects of the fine-scale multi-phase-multi-component processes in the subdomain are captured by source/sink terms and the effects of fine-scale heterogeneities by a macrodispersion term. It turned out that the new multi-scale algorithm represents a flexible and extendable tool for incorporating processes of different complexity occurring at different locations in one model domain, while reducing the amount of required data. Using a simplified numerical example, it could be shown that the multi-scale algorithm functions very well. However, more research has to be done in order to further improve its computational efficiency. (C) 2007 Elsevier Ltd. All rights reserved.</t>
  </si>
  <si>
    <t>Univ Stuttgart, Lehrstuhl Hydromech &amp; Hydrosyst Modellierung, Inst Wasserbau, D-70550 Stuttgart, Germany</t>
  </si>
  <si>
    <t>Niessner, J (corresponding author), Univ Stuttgart, Lehrstuhl Hydromech &amp; Hydrosyst Modellierung, Inst Wasserbau, Pfaffenwaldring 61, D-70550 Stuttgart, Germany.</t>
  </si>
  <si>
    <t>jennifer.niessner@iws.uni-stuttgart.de; rainer.helmig@iws.uni-stuttgart.de</t>
  </si>
  <si>
    <t>Helmig, Rainer/AAD-4338-2019</t>
  </si>
  <si>
    <t>Helmig, Rainer/0000-0003-2601-5377</t>
  </si>
  <si>
    <t>10.1016/j.advwatres.2007.05.008</t>
  </si>
  <si>
    <t>WOS:000250181400009</t>
  </si>
  <si>
    <t>Li, H; Farthing, MW; Miller, CT</t>
  </si>
  <si>
    <t>Li, H.; Farthing, M. W.; Miller, C. T.</t>
  </si>
  <si>
    <t>Adaptive local discontinuous Galerkin approximation to Richards' equation</t>
  </si>
  <si>
    <t>h adaption; hp adaption; method of lines</t>
  </si>
  <si>
    <t>FINITE-ELEMENT-METHOD; HYPERBOLIC CONSERVATION-LAWS; POSTERIORI ERROR ESTIMATION; NAVIER-STOKES EQUATIONS; ORDER TEMPORAL APPROXIMATIONS; SATURATED SUBSURFACE FLOW; POROUS-MEDIA; PARABOLIC PROBLEMS; NUMERICAL-SOLUTION; ELLIPTIC PROBLEMS</t>
  </si>
  <si>
    <t>We propose a spatially and temporally adaptive solution to Richards' equation based upon a local discontinuous Galerkin approximation in space and a high-order, backward difference method in time. We cast our approach in terms of a general, decoupled adaption algorithm based upon operators. We define non-unique instances of all operators to result in an adaption method from within the general class of methods that is defined. We formally decouple the spatial adaption from the temporal adaption using a method of lines approach and limit the temporal truncation error so that the total error is dominated by the spatial component. We use a multiple grid approach to guide adaption and support the data structures. Spatial adaption decisions are based upon error and regularity indicators, which are economical to compute. The resultant methods are compared for two test problems. The results show that the proposed adaption methods are superior to methods that adapt only in time and that in cases in which the problem has sufficient smoothness, adapting the order of the elements in addition to the grid spacing can further improve the efficiency of this robust solution approach. (c) 2007 Elsevier Ltd. All rights reserved.</t>
  </si>
  <si>
    <t>Univ N Carolina, Dept Environm Sci &amp; Engn, Chapel Hill, NC 27599 USA</t>
  </si>
  <si>
    <t>Miller, CT (corresponding author), Univ N Carolina, Dept Environm Sci &amp; Engn, Chapel Hill, NC 27599 USA.</t>
  </si>
  <si>
    <t>huinali@email.unc.edu; matthew_farthing@unc.edu; casey_miller@unc.edu</t>
  </si>
  <si>
    <t>10.1016/j.advwatres.2007.02.007</t>
  </si>
  <si>
    <t>WOS:000248435700002</t>
  </si>
  <si>
    <t>Tsakiroglou, CD; Avraam, DG; Payatakes, AC</t>
  </si>
  <si>
    <t>Tsakiroglou, C. D.; Avraam, D. G.; Payatakes, A. C.</t>
  </si>
  <si>
    <t>Transient and steady-state relative permeabilities from two-phase flow experiments in planar pore networks</t>
  </si>
  <si>
    <t>relative permeability; capillary number; pore network; history matching; immiscible displacement; capillary pressure; flow regime; transient pattern</t>
  </si>
  <si>
    <t>POROUS-MEDIA; CAPILLARY-PRESSURE; IMMISCIBLE DISPLACEMENT; TRANSPORT-COEFFICIENTS; FORCED IMBIBITION; VISCOSITY RATIO; MODEL; EQUATIONS; MIGRATION; BED</t>
  </si>
  <si>
    <t>The water k(rw) and oil k(ro) relative permeability curves of a glass-etched planar pore network are estimated with history matching from transient displacement experiments performed at varying values of the capillary number, Ca, for two fluid systems: one of intermediate and one of strong wettability. The transient k(rw), k(ro) are compared to corresponding ones measured with the steady-state method on the same porous medium [Avraam DG, Payatakes AC. Flow regimes and relative permeabilities during steady-state two-phase flow in porous media. J Fluid Mech 1995:293:207-36; Avraam DG, Payatakes AC. Generalized relative permeability coefficients during steady-state two-phase flow in porous media and correlation with the flow mechanisms. Transport Porous Med 1995;20:135-68; Avraam DG, Payatakes AC. Flow mechanisms, relative permeabilities, and coupling effects in steady-state two-phase flow through porous media. The case of strong wettability. Ind Eng Chem Res 1999;38:778-86.], and potential differences from them are interpreted in the light of the differences between the transient growth pattern, and the steady-state two-phase flow regime. For intermediate wettability, the transient k(ro) and k(rw) exceed the corresponding steady-state functions at low Ca values and have the tendency to become smaller than the steady-state ones at high Ca values. For strong wettabitity, the transient k(ro) and k(rw) are increasing functions of Ca, the transient k(ro) is higher than the steady-state one, whereas the transient k(rw) decreases substantially and becomes lower than the steady-state one at low Ca values. The dynamic capillary pressure estimated from transient experiments is a decreasing function of Ca in agreement with previous theoretical and experimental studies. (c) 2007 Elsevier Ltd. All rights reserved.</t>
  </si>
  <si>
    <t>Inst Chem Engn &amp; High Temperature Chem Proc, Fdn Res &amp; Technol Hellas, GR-26504 Patras, Greece; Univ Patras, Dept Chem Engn, GR-26500 Patras, Greece; Prefecture Author Imathia, Direct Town Planning &amp; Environm, Sect Environm, GR-59100 Veria, Greece</t>
  </si>
  <si>
    <t>Tsakiroglou, CD (corresponding author), Inst Chem Engn &amp; High Temperature Chem Proc, Fdn Res &amp; Technol Hellas, Stadiou St,POB 1414, GR-26504 Patras, Greece.</t>
  </si>
  <si>
    <t>ctsakir@iceht.forth.gr</t>
  </si>
  <si>
    <t>Avraam, Dimitrios G./C-9785-2014</t>
  </si>
  <si>
    <t>Avraam, Dimitrios G./0000-0002-2570-101X; Tsakiroglou, Christos/0000-0002-0000-4226</t>
  </si>
  <si>
    <t>10.1016/j.advwatres.2007.04.002</t>
  </si>
  <si>
    <t>WOS:000248435700009</t>
  </si>
  <si>
    <t>Kapellos, GE; Alexiou, TS; Payatakes, AC</t>
  </si>
  <si>
    <t>Kapellos, George E.; Alexiou, Terpsichori S.; Payatakes, Alkiviades C.</t>
  </si>
  <si>
    <t>Hierarchical simulator of biofilm growth and dynamics in granular porous materials</t>
  </si>
  <si>
    <t>hierarchical simulator; biofilm growth; dynamics; granular porous media; permeability; biofilm kinetics; quorum sensing modeling; biofilm detachment-reattachment</t>
  </si>
  <si>
    <t>CREEPING FLOW; HYDRAULIC-PROPERTIES; TRANSPORT PROCESSES; NETWORK SIMULATION; CONSTANT VELOCITY; MICROBIAL-GROWTH; MASS-TRANSPORT; MEDIA; BIOMASS; ACCUMULATION</t>
  </si>
  <si>
    <t>A new simulator is developed for the prediction of the rate and pattern of growth of biofilms in granular porous media. The biofilm is considered as a heterogeneous porous material that exhibits a hierarchy of length scales. An effective-medium model is used to calculate the local hydraulic permeability and diffusion coefficient in the biofilm, as functions of the local geometric and physicochemical properties. The Navier-Stokes equations and the Brinkman equation are solved numerically to determine the velocity and pressure fields within the pore space and the biofilm, respectively. Biofilm fragments become detached if they are exposed to shear stress higher than a critical value. The detached fragments re-enter into the fluid stream and move within the pore space until they exit from the system or become reattached to downstream grain or biofilm surfaces. A Lagrangian-type simulation is used to determine the trajectories of detached fragments. The spatiotemporal distributions of a carbon source, an electron acceptor and a cell-to-cell signaling molecule are determined from the numerical solution of the governing convection-diffusion-reaction equations. The simulator incorporates growth and apoptosis kinetics for the bacterial cells and production and lysis kinetics for the EPS. The specific growth rate of active bacterial cells depends on the local concentrations of nutrients, mechanical stresses, and a quorum sensing mechanism. Growth-induced deformation of the biofilms is implemented with a cellular automaton approach. In this work, the spatiotemporal evolution of biofilms in the pore space of a 2D granular medium is simulated under high flow rate and nutrient-rich conditions. Transient changes in the pore geometry caused by biofilm growth lead to the formation of preferential flowpaths within the granular porous medium. The decrease of permeability caused by clogging of the porous medium is calculated and is found to be in qualitative agreement with published experimental results. (C) 2006 Elsevier Ltd. All rights reserved.</t>
  </si>
  <si>
    <t>Univ Patras, Dept Chem Engn, GR-26504 Patras, Greece; FORTH, Inst Chem Engn &amp; High Temp Chem Proc, GR-26504 Patras, Greece</t>
  </si>
  <si>
    <t>Payatakes, AC (corresponding author), Univ Patras, Dept Chem Engn, GR-26504 Patras, Greece.</t>
  </si>
  <si>
    <t>gek222@chemeng.upatras.gr; xalexiou@chemeng.upatras.gr; acp@admin.forth.gr</t>
  </si>
  <si>
    <t>Kapellos, George E/AAG-9148-2021; Kapellos, George E/M-6124-2016; Alexiou, Terpsichori/AAT-7631-2020</t>
  </si>
  <si>
    <t>Kapellos, George E/0000-0002-8464-7893; Alexiou, Terpsichori/0000-0002-5002-1569</t>
  </si>
  <si>
    <t>10.1016/j.advwatres.2006.05.030</t>
  </si>
  <si>
    <t>WOS:000246902300019</t>
  </si>
  <si>
    <t>Cherblanc, F; Ahmadi, A; Quintard, M</t>
  </si>
  <si>
    <t>Cherblanc, F.; Ahmadi, A.; Quintard, M.</t>
  </si>
  <si>
    <t>Two-domain description of solute transport in heterogeneous porous media: Comparison between theoretical predictions and numerical experiments</t>
  </si>
  <si>
    <t>porous media; heterogeneous; solute transport; dispersion; mass transfer; two-equation model; mobile-mobile; nodular system</t>
  </si>
  <si>
    <t>DUAL-POROSITY MODEL; SCALE-DEPENDENT DISPERSION; MASS-TRANSFER; MACRODISPERSION EXPERIMENT; CONDUCTIVITY FIELDS; BOUNDARY-CONDITIONS; LOCAL DISPERSION; EVOLVING SCALES; 2-PHASE FLOW; DIFFUSION</t>
  </si>
  <si>
    <t>This paper deals with two-equation models describing solute transport in highly heterogeneous porous systems and more particularly dual permeability structures composed of high- and low-permeability regions. A macroscopic two-equation model has been previously proposed in the literature based on the volume averaging technique [Ahmadi A, Quintard M, Whitaker S. Transport in chemically and mechanically heterogeneous porous media V: two-equation model for solute transport with adsorption, Adv Water Resour 1998;22:59-86; Cherblanc F, Ahmadi A, Quintard M. Two-medium description of dispersion in heterogeneous porous media: calculation of macroscopic properties. Water Resour Res 2003;39(6):1154-73]. Through this theoretical upscaling method, both convection and dispersion mechanisms are taken into account in both regions, allowing one to deal with a large range of heterogeneous systems. In this paper, the numerical tools associated with this model are developed in order to test the theory by comparing macroscopic concentration fields to those obtained by Darcy-scale numerical experiments. The heterogeneous structures considered are made up of low-permeability nodules embedded in a continuous h i gh- permeability region. Several permeability ratios are used, leading to very different macroscopic behaviours. Taking advantage of the Darcy-scale simulations, the role of convection and dispersion in the mass exchange between the two regions is investigated. Large-scale averaged concentration fields and elution curves are extracted from the Darcy-scale numerical experiments and compared to the theoretical predictions given by the two-equation model. Very good agreement is found between experimental and theoretical results. A permeability ratio around 100 presents a behaviour characteristic of mobile-mobile systems emphasizing the relevance of this two-equation description. Eventually, the theory is used to set-up a criterion for the existence of local equilibrium conditions. The potential importance of local-scale dispersion in reducing large-scale dispersion is highlighted. The results also confirm that a non-equilibrium description may be necessary in such systems, even if local-equilibrium behaviour could be observed. (C) 2006 Elsevier Ltd. All rights reserved.</t>
  </si>
  <si>
    <t>Univ Montpellier 2, LMGC, F-34095 Montpellier, France; TREFLE, Esplanade Arts &amp; Metiers, F-33405 Talence, France; Inst Mecan Fluides Toulouse, F-31400 Toulouse, France</t>
  </si>
  <si>
    <t>Cherblanc, F (corresponding author), Univ Montpellier 2, LMGC, Cc 048,Pl Eugene Bataillon, F-34095 Montpellier, France.</t>
  </si>
  <si>
    <t>chb@lmgc.univ-montp2.fr</t>
  </si>
  <si>
    <t>Quintard, Michel/R-1654-2019</t>
  </si>
  <si>
    <t>Quintard, Michel/0000-0002-6150-7011</t>
  </si>
  <si>
    <t>10.1016/j.advwatres.2006.10.004</t>
  </si>
  <si>
    <t>WOS:000246092800007</t>
  </si>
  <si>
    <t>Cosh, MH; Stedinger, JR; Ou, SC; Liou, KN; Brutsaert, W</t>
  </si>
  <si>
    <t>Cosh, Michael H.; Stedinger, Jery R.; Ou, Steve C.; Liou, Kuo-Nan; Brutsaert, Wilfried</t>
  </si>
  <si>
    <t>Evolution of the variability of surface temperature and vegetation density in the great plains</t>
  </si>
  <si>
    <t>hydrologic data; land surface temperature; hydrometeorology; vegetation; statistics</t>
  </si>
  <si>
    <t>SOIL-MOISTURE; PRAIRIE; MODELS; IMPACT; CLOUD</t>
  </si>
  <si>
    <t>This study focuses on how the variability of land surface temperature and vegetation density at the SGP ARM-CART site changes over episodic (day to day) and seasonal time scales using AVHRR satellite data. Four drying periods throughout the year are analyzed. Land surface temperature had an erratic relationship with time exhibiting no deterministic pattern from day-to-day or season-to-season. Furthermore, it did not exhibit spatial pattern persistence. On the other hand, vegetation density had a consistent spatial pattern and temporal decay during average length drying periods (less than 7 days) as well as within a season. However, there were distinct differences in the seasonal pattern of variation between winter and growing seasons. In addition, the paper highlights a methodology to quantify the relationships that exist at the land surface between the primary parameter of interest and the controlling variables. (C) 2006 Elsevier Ltd. All rights reserved.</t>
  </si>
  <si>
    <t>USDA ARS, BARC W, Hydrol &amp; Remote Sensing Lab, Beltsville, MD 20705 USA; Cornell Univ, Sch Civil &amp; Environm Engn, Ithaca, NY 14853 USA; Univ Calif Los Angeles, Dept Atmospher Sci, Los Angeles, CA 90095 USA</t>
  </si>
  <si>
    <t>Cosh, MH (corresponding author), USDA ARS, BARC W, Hydrol &amp; Remote Sensing Lab, Rm 104 Bldg 007, Beltsville, MD 20705 USA.</t>
  </si>
  <si>
    <t>mcosh@hydrolab.arsusda.gov</t>
  </si>
  <si>
    <t>Liou, Kuo-Nan/B-2364-2013; Cosh, Michael H./A-8858-2015</t>
  </si>
  <si>
    <t>Liou, Kuo-Nan/0000-0002-6823-5370; Cosh, Michael H./0000-0003-4776-1918</t>
  </si>
  <si>
    <t>10.1016/j.advwatres.2006.10.003</t>
  </si>
  <si>
    <t>WOS:000246092800005</t>
  </si>
  <si>
    <t>Ginn, TR</t>
  </si>
  <si>
    <t>Ginn, Timothy R.</t>
  </si>
  <si>
    <t>Comment on Groundwater age, life expectancy, and transit time distributions in advective-dispersive systems: 1. Generalized reservoir theory, by F. Cornaton and P. Perrochet</t>
  </si>
  <si>
    <t>groundwater age</t>
  </si>
  <si>
    <t>Univ Calif Davis, Dept Civil &amp; Environm Engn, Davis, CA 95616 USA</t>
  </si>
  <si>
    <t>Ginn, TR (corresponding author), Univ Calif Davis, Dept Civil &amp; Environm Engn, Davis, CA 95616 USA.</t>
  </si>
  <si>
    <t>trginn@ucdavis.edu</t>
  </si>
  <si>
    <t>10.1016/j.advwatres.2006.09.005</t>
  </si>
  <si>
    <t>WOS:000245259400025</t>
  </si>
  <si>
    <t>Ganji, A; Karamouz, M; Khalili, D</t>
  </si>
  <si>
    <t>Ganji, Arman; Karamouz, Mohammad; Khalili, Davar</t>
  </si>
  <si>
    <t>Development of stochastic dynamic Nash game model for reservoir operation II. The value of players' information availability and cooperative behaviors</t>
  </si>
  <si>
    <t>stochastic dynamic game; cooperative behavior; imperfect information; conflict analysis</t>
  </si>
  <si>
    <t>OPTIMIZATION</t>
  </si>
  <si>
    <t>Stochastic dynamic game models can be applied to derive optimal reservoir operation policies by considering interactions among water users and reservoir operator, their preferences, their levels of information availability and cooperative behaviors. The stochastic dynamic game model with perfect information (PSDNG) has been developed by [Ganji A, Khalili D, Karamouz M. Development of stochastic dynamic Nash game model for reservoir operation. I. The symmetric stochastic model with perfect information. Adv Water Resour, this issue]. This paper develops four additional versions of stochastic dynamic game model of water users interactions based on the cooperative behavior and hydrologic information availability of beneficiary sectors of reservoir systems. It is shown that the proposed models are quite capable of providing appropriate reservoir perating policies when compared with alternative operating models, as indicated by several reservoir performance characteristics. Among the proposed models, the selected model by considering cooperative behavior and additional hydrologic information (about the randomness nature of reservoir operation parameters), as exercised by reservoir operator, provides the highest attained level of performance and efficiency. Furthermore, the selected model is more realistic since it also considers actual behavior of water users and reservoir operator in the analysis. (C) 2006 Elsevier Ltd. All rights reserved.</t>
  </si>
  <si>
    <t>Shiraz Univ, Coll Agr, Dept Water Engn, Shiraz 7144133111, Fars, Iran; Univ Tehran, Fanni Coll Engn, Dept Civil Engn, Tehran, Iran; Ctr Excellence Infrastruct, Tehran, Iran</t>
  </si>
  <si>
    <t>Ganji, A (corresponding author), Shiraz Univ, Coll Agr, Dept Water Engn, Shiraz 7144133111, Fars, Iran.</t>
  </si>
  <si>
    <t>ganji@shirazu.ac.ir; karamouz@ut.ac.ir; dkhalili@shirazu.ac.ir</t>
  </si>
  <si>
    <t>Karamouz, Mohammad/W-8384-2018; Khalili, Davar/Y-6051-2019; Karamouz, Mohammad/Z-2080-2019</t>
  </si>
  <si>
    <t>10.1016/j.advwatres.2006.03.008</t>
  </si>
  <si>
    <t>WOS:000242775300012</t>
  </si>
  <si>
    <t>Aarnes, JE; Hauge, VL; Efendiev, Y</t>
  </si>
  <si>
    <t>Aarnes, Jorg Espen; Hauge, Vera Louise; Efendiev, Yalchin</t>
  </si>
  <si>
    <t>Coarsening of three-dimensional structured and unstructured grids for subsurface flow</t>
  </si>
  <si>
    <t>two-phase flow; grid generation; porous media; upscaling</t>
  </si>
  <si>
    <t>FINITE-ELEMENT-METHOD; POROUS-MEDIA; RESERVOIR SIMULATION; ELLIPTIC PROBLEMS; 2-PHASE FLOW</t>
  </si>
  <si>
    <t>We present a generic, semi-automated algorithm for generating non-uniform coarse grids for modeling subsurface flow. The method is applicable to arbitrary grids and does not impose smoothness constraints on the coarse grid. One therefore avoids conventional smoothing procedures that are commonly used to ensure that the grids obtained with standard coarsening procedures are not too rough. The coarsening algorithm is very simple and essentially involves only two parameters that specify the level of coarsening. Consequently the algorithm allows the user to specify the simulation grid dynamically to fit available computer resources, and, e.g., use the original geomodel as input for flow simulations. This is of great importance since coarse grid-generation is normally the most time-consuming part of an upscaling phase, and therefore the main obstacle that has prevented simulation workflows with user-defined resolution. We apply the coarsening algorithm to a series of two-phase flow problems on both structured (Cartesian) and unstructured grids. The numerical results demonstrate that one consistently obtains significantly more accurate results using the proposed non-uniform coarsening strategy than with corresponding uniform coarse grids with roughly the same number of cells. (C) 2007 Elsevier Ltd. All rights reserved.</t>
  </si>
  <si>
    <t>SINTEF ICT, Dept Appl Math, N-0314 Oslo, Norway; Texas A&amp;M Univ, Dept Math, College Stn, TX 77843 USA</t>
  </si>
  <si>
    <t>Aarnes, JE (corresponding author), SINTEF ICT, Dept Appl Math, POB 124 Blindern, N-0314 Oslo, Norway.</t>
  </si>
  <si>
    <t>Jorg.Aarnes@sintef.no; Vera.Louise.Hauge@sintef.no; Efendiev@math.tamu.edu</t>
  </si>
  <si>
    <t>10.1016/j.advwatres.2007.04.007</t>
  </si>
  <si>
    <t>WOS:000250181400001</t>
  </si>
  <si>
    <t>Long, W; Hilpert, M</t>
  </si>
  <si>
    <t>Long, Wei; Hilpert, Markus</t>
  </si>
  <si>
    <t>Analytical solutions for bacterial energy taxis (chemotaxis): Traveling bacterial bands</t>
  </si>
  <si>
    <t>analytical solution; bacterial band; bioremediation; chemotaxis; energytaxis; groundwater</t>
  </si>
  <si>
    <t>POROUS-MEDIA; TRANSPORT; MODELS; POLLUTANTS; BEHAVIOR</t>
  </si>
  <si>
    <t>Motile bacteria may form bands that travel with a constant speed of propagation through a medium containing a dissolved substrate, to which they respond energy tactically. We generalize the analytical solution by Keller and Segel for such bands by accounting for (1) the presence of a porous medium, (2) substrate consumption described by a Monod kinetics model, and (3) an energy tactic response model derived by Rivero et al. Specifically, we determine the concentration profiles of the bacteria and the substrate. We also derive various expressions for the band velocity. The band velocity is also shown to equal the energy tactic velocity at the bacterial peak divided by tortuosity. (C) 2007 Elsevier Ltd. All rights reserved.</t>
  </si>
  <si>
    <t>Johns Hopkins Univ, Dept Geog &amp; Environm Engn, Baltimore, MD 21218 USA</t>
  </si>
  <si>
    <t>Hilpert, M (corresponding author), Johns Hopkins Univ, Dept Geog &amp; Environm Engn, 313 Ames Hall,3400N Charles St, Baltimore, MD 21218 USA.</t>
  </si>
  <si>
    <t>markus_hilpert@jhu.edu</t>
  </si>
  <si>
    <t>10.1016/j.advwatres.2007.05.007</t>
  </si>
  <si>
    <t>WOS:000250181400005</t>
  </si>
  <si>
    <t>Ovdat, H; Berkowitz, B</t>
  </si>
  <si>
    <t>Ovdat, Hanita; Berkowitz, Brian</t>
  </si>
  <si>
    <t>Pore-scale imbibition experiments in dry and prewetted porous media</t>
  </si>
  <si>
    <t>immiscible displacement; fingering; gravity-unstable flow; laser-induced fluorescence</t>
  </si>
  <si>
    <t>WETTING FRONT INSTABILITY; INTERFACIAL AREA; FORCED IMBIBITION; IMMISCIBLE DISPLACEMENT; CAPILLARY-PRESSURE; STABILITY ANALYSIS; GRAVITY DRAINAGE; NONWETTING-PHASE; VISCOSITY RATIO; WATER-MOVEMENT</t>
  </si>
  <si>
    <t>Two-phase imbibition behavior of immiscible fluids was studied in dry and prewetted porous media using a laser-induced fluorescence technique. Imbibition was first investigated in two-dimensional (2-D) systems under conditions comparable to those for a study of drainage [Ovdat H, Berkowitz B. Pore-scale study of drainage displacement under combined capillary and gravity effects in index-matched porous media. Water Resources Research 2006;42:W06411. doi: 10.1029/2005WROO4553] in the capillary-dominated regime. The effect of initial wetting saturation (IWS) was then explored in 2-D and 3-D porous media under the combined effect of gravity, capillary and viscous forces, within and outside the capillary-dominated regime. Parameters that describe maximum vertical advance, volumetric fraction, total surface area and specific surface area of the invading fluid were used to quantify the behavior. Comparison of 2-D drainage and imbibition patterns demonstrates significant qualitative differences under analogous viscosity ratio, buoyancy number, and capillary number values. However, quantitative analyses show strong pore-scale similarities between these patterns. Invasion structures in 3-D, prewetted (IWS approximate to 8% of the pore volume) porous media are ramified, with lateral branching and regions containing trapped residual fluid. These structures are qualitatively and quantitatively different from the compact, branchless structures that develop in dry (IWS = 0) porous media. (C) 2007 Elsevier Ltd. All rights reserved.</t>
  </si>
  <si>
    <t>Weizmann Inst Sci, Dept Environm Sci &amp; Energy Res, IL-76100 Rehovot, Israel</t>
  </si>
  <si>
    <t>Berkowitz, B (corresponding author), Weizmann Inst Sci, Dept Environm Sci &amp; Energy Res, IL-76100 Rehovot, Israel.</t>
  </si>
  <si>
    <t>brian.berkowitz@weizmann.ac.il</t>
  </si>
  <si>
    <t>BERKOWITZ, BRIAN/K-1497-2012</t>
  </si>
  <si>
    <t>BERKOWITZ, BRIAN/0000-0003-3078-1859</t>
  </si>
  <si>
    <t>10.1016/j.advwatres.2007.05.011</t>
  </si>
  <si>
    <t>WOS:000250181400013</t>
  </si>
  <si>
    <t>Guinot, V; Lemenager, M; Cappelaere, B</t>
  </si>
  <si>
    <t>Guinot, Vincent; Lemenager, Matthieu; Cappelaere, Bernard</t>
  </si>
  <si>
    <t>Sensitivity equations for hyperbolic conservation law-based flow models</t>
  </si>
  <si>
    <t>hyperbolic conservation laws; model sensitivity; Riemann problem; Godunov-type schemes; shock detection; kinematic wave</t>
  </si>
  <si>
    <t>UNCERTAINTY; DESIGN</t>
  </si>
  <si>
    <t>The present paper focuses on the governing equations for the sensitivity of the variables to the parameters in flow models that can be described by one-dimensional scalar, hyperbolic conservation laws. The sensitivity is shown to obey a hyperbolic, scalar conservation law. The sensitivity is a conserved scalar except in the case of discontinuous flow solutions, where an extra, point source term must be added to the equations in order to enforce conservation. The propagation speed of the sensitivity waves being identical to that of the conserved variable in the original conservation law, the system of conservation laws formed by the original hyperbolic equation and the equation satisfied by the sensitivity is linearly degenerate. A consequence on the solution of the Riemann problem is that rarefaction waves for the variable of the original equation result in vacuum regions for the sensitivity. The numerical solution of the hyperbolic conservation law for the sensitivity by finite volume methods requires the implementation of a specific shock detection procedure. A set of necessary conditions is defined for the discretisation of the source term in the sensitivity equation. An application to the one-dimensional kinematic wave equation shows that the proposed numerical technique allows analytical solutions to be reproduced correctly. The computational examples show that first-order numerical schemes do not yield satisfactory numerical solutions in the neighbourhood of moving shocks and that higher-order schemes, such as the MUSCL scheme, should be used for sharp transients. (c) 2007 Elsevier Ltd. All rights reserved.</t>
  </si>
  <si>
    <t>Univ Montpellier 2, CNRS, IRD, UMI,UM2,UMR 5569, F-34095 Montpellier, France</t>
  </si>
  <si>
    <t>Guinot, V (corresponding author), Univ Montpellier 2, CNRS, IRD, UMI,UM2,UMR 5569, Maison Sci Eau, F-34095 Montpellier, France.</t>
  </si>
  <si>
    <t>guinot@msem.univ-montp2.fr</t>
  </si>
  <si>
    <t>10.1016/j.advwatres.2007.03.004</t>
  </si>
  <si>
    <t>WOS:000248435700006</t>
  </si>
  <si>
    <t>Nelson, KE; Massoudieh, A; Ginn, TR</t>
  </si>
  <si>
    <t>Nelson, K. E.; Massoudieh, A.; Ginn, T. R.</t>
  </si>
  <si>
    <t>E. coli fate and transport in the Happel sphere-in-cell model</t>
  </si>
  <si>
    <t>motility; adhesion; filtration; bacterial transport</t>
  </si>
  <si>
    <t>COLLOID FILTRATION THEORY; HOST-RANGE PLASMID; ESCHERICHIA-COLI; POROUS-MEDIA; BACILLUS-AZOTOFORMANS; CONTAMINANT TRANSPORT; ESTABLISHED BIOFILM; PSEUDOMONAS-PUTIDA; BED FILTRATION; BACTERIA</t>
  </si>
  <si>
    <t>Rates of mass and gene transfer reactions involving biotic phases are often expressed as proportional to local number densities of bacteria. When the reactions involve attached bacteria, reaction rates depend on local densities of bacteria attached to surfaces. Such may be the case with microbially-facilitated redox reactions involving mineral electron donors and mineral electron receivers (e.g., Sam RK, Peyton BM, Amonette JE, Dohnalkova A. Reoxidation of uranium in the presence of iron(III)-(hydr)oxides under sulfate reducing conditions. Environ Sci Technol 2005;39:2059-66), biofilm formation induced by quorum sensing (Purevdorj B, Costerton JW, Stoodley P. Influence of hydrodynamics and cell signaling on the structure and behavior of Pseudomonas aeruginosa Biofilms. Appl Environ Microbiol 2002;68(9):4457-64) and horizontal gene transfer among attached phase bacteria (Beaudoin DL, Bryers JD, Cunningham AB, Peretti SW. Mobilization of broad host range plasmid from Pseudomonas putida to established biofilm of Bacillus azotoformans. I. Experiments. Biotech Bioeng 1998a;57(3):272-79; Beaudoin DL, Bryers JD, Cunningham AB, Peretti SW. Mobilization of broad host range plasmid from Pseudomonas putida to established biofilm of Bacillus azotoformans. II. Modeling Biotech Bioeng 1998b;57(3):28086). Here we use the conceptual Happel sphere-in-cell model to determine the microscopic distribution of attached bacteria on idealized spherical grains of porous media, assuming azimuthal symmetry. We extend a Lagrangian model of colloid filtration to investigate the effects of motility of Escherichia coli on attachment rate and on the attachment distribution as a function of location on grain surface. The hydrodynamics of the Happel model is implicitly 3D and represented in 2D polar coordinates under the assumption of axisymmetric flow, while the motility of the E. coli cells is explicitly 3D. The model incorporates the fate and transport processes of colloid filtration theory in the particle tracking approach of Nelson and Ginn (Nelson KE, Ginn TR. Theoretical investigation of bacterial chemotaxis in porous media. Langmuir 2001;17:5636-45; Nelson KE, Ginn TR. Colloid filtration theory and the Happel sphere-in-cell model revisited with direct numerical simulation. Langmuir 2005;21:2173-84) and includes statistics reported in Biondi et al. (Biondi SA, Quinn JA, Goldfine H. Random motility of swimming bacteria in restricted geometries. AIChE J 1998;44(8):1923-29) to describe the run &amp; tumble behavior of individual E. coli cells. Incorporation of the motility allowed for comparative modeling of diffusion-controlled vs. motility-controlled transport and attachment in the Happel sphere. It was found that, whereas the Levy distribution is often associated with the distribution of run lengths for this species, the data of Biondi is better fit by a Gamma distribution due to the low frequency of short runs, and that the turn distribution is non-uniform. Further, the motility mean free path is much larger than that corresponding to Brownian diffusion and the attachment frequency is higher in the case of motile cells as a result. However the distribution of attached cells is similar in both motile-and diffusive cases. (C) 2006 Elsevier Ltd. All rights reserved.</t>
  </si>
  <si>
    <t>Nelson, KE (corresponding author), Univ Calif Davis, Dept Civil &amp; Environm Engn, 1 Shields Ave, Davis, CA 95616 USA.</t>
  </si>
  <si>
    <t>knelson@ucdavis.edu; amassoudieh@ucdavis.edu; trginn@ucdavis.edu</t>
  </si>
  <si>
    <t>Nelson, Kirk/A-8809-2009; Massoudieh, Arash/F-1856-2011; Massoudieh, Arash/AAF-2012-2020</t>
  </si>
  <si>
    <t>Massoudieh, Arash/0000-0003-0200-2141; Massoudieh, Arash/0000-0003-0200-2141</t>
  </si>
  <si>
    <t>10.1016/j.advwatres.2006.05.027</t>
  </si>
  <si>
    <t>WOS:000246902300008</t>
  </si>
  <si>
    <t>Chen, L; McPhee, J; Yeh, WWG</t>
  </si>
  <si>
    <t>Chen, Li; McPhee, James; Yeh, William W. -G.</t>
  </si>
  <si>
    <t>A diversified multiobjective GA for optimizing reservoir rule curves</t>
  </si>
  <si>
    <t>multi-purpose reservoir; rule curves; hedging rules; multiobjective genetic algorithms; Pareto frontier</t>
  </si>
  <si>
    <t>GENETIC ALGORITHM; EVOLUTIONARY ALGORITHMS; OPTIMIZATION; SYSTEM</t>
  </si>
  <si>
    <t>The paper develops an efficient macro-evolutionary multiobjective genetic algorithm (MMGA) for optimizing the rule curves of a multi-purpose reservoir system in Taiwan. Macro-evolution is a new kind of high-level species evolution that can avoid premature convergence that may arise during the selection process of conventional GAs. MMGA enriches the capabilities of GA to handle multiobjective problems by diversifying the solution set. Simulation results using a benchmark test problem indicate that the proposed MMGA yields better-spread solutions and converges closer to the true Pareto frontier than the nondominated sorting genetic algorithm-II (NSGA-II). When applied to a real case study, MMGA is able to generate uniformly spread solutions for a two-objective problem involving water supply and hydropower generation. Results of this work indicate that the proposed MMGA is highly competitive and provides a viable alternative to solve multiobjective optimization problems for water resources planning and management. (C) 2006 Elsevier Ltd. All rights reserved.</t>
  </si>
  <si>
    <t>Univ Calif Los Angeles, Dept Civil &amp; Environm Engn, Los Angeles, CA 90095 USA; Chung Hua Univ, Dept Civil Engn &amp; Engn Informat, Hsinchu 30067, Taiwan; Univ Chile, Fac Ciencias Fis &amp; Matemat, Dept Ingn Civil, Santiago, Chile</t>
  </si>
  <si>
    <t>Yeh, WWG (corresponding author), Univ Calif Los Angeles, Dept Civil &amp; Environm Engn, Los Angeles, CA 90095 USA.</t>
  </si>
  <si>
    <t>lichen@chu.edu.tw; jmcphee@ing.uchile.cl; williamy@seas.ucla.edu</t>
  </si>
  <si>
    <t>McPhee, James/ABC-6218-2020; McPhee, James/F-3402-2011</t>
  </si>
  <si>
    <t>McPhee, James/0000-0002-7547-0926; McPhee, James/0000-0002-7547-0926</t>
  </si>
  <si>
    <t>10.1016/j.advwatres.2006.10.001</t>
  </si>
  <si>
    <t>WOS:000246092800004</t>
  </si>
  <si>
    <t>Wang, YH; Yu, GH</t>
  </si>
  <si>
    <t>Wang, Yu-Hai; Yu, Guo-Hua</t>
  </si>
  <si>
    <t>Velocity and concentration profiles of particle movement in sheet flows</t>
  </si>
  <si>
    <t>sheet flow; bedload; velocity profile; roughness height; linear concentration distribution</t>
  </si>
  <si>
    <t>OSCILLATORY BOUNDARY-LAYERS; BED-LOAD TRANSPORT; SEDIMENT TRANSPORT; SAND TRANSPORT; GRADED SANDS; FLUID; MODEL</t>
  </si>
  <si>
    <t>Sheet flows occur widely in natural free-surface flows including rivers in flood, tidal estuaries and coastal waters in storm conditions when bed shear stress becomes sufficiently high. Particle volumetric concentration in sheet flows normally follows a linear distribution with the Rouse [Rouse H. Modern conceptions of the mechanics of fluid turbulence. Trans ASCE, 1937;102:463-543] distribution applicable in the dilute water column above the sheet-flow layer. However, a well-verified formula for determining particle velocity distribution in sheet flows is still lacking. This paper presents formulas to describe the particle velocity profile in steady or oscillatory sheet flows. They compare well with measured data. In particular, the novel formula for determining the particle velocity at the top of bedload-sediment-dominated sublayer in sheet flows is also well verified with measured data. (C) 2006 Elsevier Ltd. All rights reserved.</t>
  </si>
  <si>
    <t>Nanjing Hydraul Res Inst, Dept River &amp; Harbor Engn, Nanjing 210024, Peoples R China</t>
  </si>
  <si>
    <t>Wang, YH (corresponding author), Nanjing Hydraul Res Inst, Dept River &amp; Harbor Engn, 34 Hujuguan Rd, Nanjing 210024, Peoples R China.</t>
  </si>
  <si>
    <t>wangyuhai-2166@126.com</t>
  </si>
  <si>
    <t>10.1016/j.advwatres.2006.11.012</t>
  </si>
  <si>
    <t>WOS:000246092800023</t>
  </si>
  <si>
    <t>Haegland, H; Dahle, HK; Eigestad, GT; Lie, KA; Aavatsmark, I</t>
  </si>
  <si>
    <t>Haegland, H.; Dahle, H. K.; Eigestad, G. T.; Lie, K. -A.; Aavatsmark, I.</t>
  </si>
  <si>
    <t>Improved streamlines and time-of-flight for streamline simulation on irregular grids</t>
  </si>
  <si>
    <t>streamline tracing; time-of-flight; irregular grids</t>
  </si>
  <si>
    <t>PARTICLE TRACKING; VELOCITY INTERPOLATION; FRONT-TRACKING; FLOW; APPROXIMATIONS; COMPUTATION; EFFICIENT; ALGORITHM; ACCURACY; FIELDS</t>
  </si>
  <si>
    <t>Streamline methods have shown to be effective for reservoir simulation. For a regular grid, it is common to use the semi-analytical Pollock's method to obtain streamlines and time-of-flight coordinates (TOF). The usual way of handling irregular grids is by trilinear transformation of each grid cell to a unit cube together with a linear flux interpolation scaled by the Jacobian. The flux interpolation allows for fast integration of streamlines, but is inaccurate even for uniform flow. To improve the tracing accuracy, we introduce a new interpolation method, which we call corner-velocity interpolation. Instead of interpolating the velocity field based on discrete fluxes at cell edges, the new method interpolates directly from reconstructed point velocities given at the corner points in the grid. This allows for reproduction of uniform flow, and eliminates the influence of cell geometries on the velocity field. Using several numerical examples, we demonstrate that the new method is more accurate than the standard tracing methods. (c) 2006 Elsevier Ltd. All rights reserved.</t>
  </si>
  <si>
    <t>Univ Bergen, Dept Appl Math, N-5008 Bergen, Norway; Univ Bergen, Ctr Integrated Petr Res, N-5020 Bergen, Norway; SINTEF, ICT, Dept Appl Math, NO-0314 Oslo, Norway</t>
  </si>
  <si>
    <t>Haegland, H (corresponding author), Univ Bergen, Dept Appl Math, N-5008 Bergen, Norway.</t>
  </si>
  <si>
    <t>hakonh@mi.uib.no</t>
  </si>
  <si>
    <t>Lie, Knut-Andreas/E-5519-2014</t>
  </si>
  <si>
    <t>Lie, Knut-Andreas/0000-0003-0381-677X</t>
  </si>
  <si>
    <t>10.1016/j.advwatres.2006.09.002</t>
  </si>
  <si>
    <t>WOS:000245259400022</t>
  </si>
  <si>
    <t>Schaefli, B; Maraun, D; Holschneider, M</t>
  </si>
  <si>
    <t>Schaefli, B.; Maraun, D.; Holschneider, M.</t>
  </si>
  <si>
    <t>What drives high flow events in the Swiss Alps? Recent developments in wavelet spectral analysis and their application to hydrology</t>
  </si>
  <si>
    <t>continuous wavelet transform; wavelet spectrum; wavelet coherence; cross wavelet analysis; time series analysis; hydrological modelling; hydrological processes; catchment hydrology</t>
  </si>
  <si>
    <t>MULTISITE SIMULATION; DAILY PRECIPITATION; TEMPERATURE; MODEL</t>
  </si>
  <si>
    <t>Extreme hydrological events are often triggered by exceptional co-variations of the relevant hydrometeorological processes and in particular by exceptional co-oscillations at various temporal scales. Wavelet and cross wavelet spectral analysis offers promising time-scale resolved analysis methods to detect and analyze such exceptional co-oscillations. This paper presents the state-of-the-art methods of wavelet spectral analysis, discusses related subtleties, potential pitfalls and recently developed solutions to overcome them and shows how wavelet spectral analysis, if combined to a rigorous significance test, can lead to reliable new insights into hydrometeorological processes for real-world applications. The presented methods are applied to detect potentially flood triggering situations in a high Alpine catchment for which a recent reestimation of design floods encountered significant problems simulating the observed high flows. For this case study, wavelet spectral analysis of precipitation, temperature and discharge offers a powerful tool to help detecting potentially flood producing meteorological situations and to distinguish between different types of floods with respect to the prevailing critical hydrometeorological conditions. This opens very new perspectives for the analysis of model performances focusing on the occurrence and non-occurrence of different types of high flow events. Based on the obtained results, the paper summarizes important recommendations for future applications of wavelet spectral analysis in hydrology.</t>
  </si>
  <si>
    <t>Univ Potsdam, Inst Geoecol, D-14476 Golm, Germany; Univ Potsdam, Inst Phys, D-14469 Potsdam, Germany; Univ Potsdam, Inst Math, D-14469 Potsdam, Germany</t>
  </si>
  <si>
    <t>Schaefli, B (corresponding author), Delft Univ Technol, Water Resources Sect, NL-2600 GA Delft, Netherlands.</t>
  </si>
  <si>
    <t>bettina.schaefli@a3.epfl.ch</t>
  </si>
  <si>
    <t>Schaefli, Bettina/B-2069-2010; Maraun, Douglas/S-7255-2017</t>
  </si>
  <si>
    <t>Schaefli, Bettina/0000-0003-1140-6244; Maraun, Douglas/0000-0002-4076-0456; Holschneider, Matthias/0000-0003-3987-105X</t>
  </si>
  <si>
    <t>10.1016/j.advwatres.2007.06.004</t>
  </si>
  <si>
    <t>WOS:000250935500008</t>
  </si>
  <si>
    <t>Bocchiola, D</t>
  </si>
  <si>
    <t>Bocchiola, D.</t>
  </si>
  <si>
    <t>Use of scale recursive estimation for assimilation of precipitation data from TRMM (PR and TMI) and NEXRAD</t>
  </si>
  <si>
    <t>remote sensing; data fusion; scale recursive estimation; maximum likelihood</t>
  </si>
  <si>
    <t>MEASURING MISSION TRMM; STATISTICAL-ANALYSIS; MESOSCALE RAINFALL; WEATHER RADAR; MAXIMUM-LIKELIHOOD; MOUNTAINOUS AREA; SPATIAL RAINFALL; SAMPLING ERRORS; CASCADE MODEL; SATELLITE</t>
  </si>
  <si>
    <t>The paper shows an application of Scale Recursive Estimation (SRE) used to assimilate rainfall rates estimated during a storm event from three remote sensing devices. These are the TMI radiometer and the PR radar, carried on board of the TRMM satellite and the KNQA Memphis Weather Surveillance radar, belonging to the NEXRAD network, each one providing rain rate estimates at a different spatial scale. The variability of rain rate process in scales is modeled as a multiplicative random cascade, including spatial intermittence. The observational noise in the estimates is modeled according to a multiplicative error. System estimation, including process and observational noise, is carried out using Maximum Likelihood Estimation implemented by a scale recursive Expectation Maximization (EM) algorithm. As a result, new rainfall rate estimates are obtained that feature decreased estimation error as compared to those coming from each device alone. The performance of the SRE-EM approach is compared with that of the latest methods proposed for data fusion of multisensor estimates. The proposed approach improves the current methods adopted for SRE and provides an alternative for data fusion in the field of precipitation. (C) 2007 Elsevier Ltd. All rights reserved.</t>
  </si>
  <si>
    <t>Politecn Milan, Dept Hydrol Rd Environm &amp; Surveying Engn, I-20133 Milan, Italy</t>
  </si>
  <si>
    <t>Bocchiola, D (corresponding author), Politecn Milan, Dept Hydrol Rd Environm &amp; Surveying Engn, L Vinci Sq 32, I-20133 Milan, Italy.</t>
  </si>
  <si>
    <t>daniele.bocchiola@polimi.it</t>
  </si>
  <si>
    <t>10.1016/j.advwatres.2007.05.012</t>
  </si>
  <si>
    <t>WOS:000250181400012</t>
  </si>
  <si>
    <t>Plug, WJ; Bruining, J</t>
  </si>
  <si>
    <t>Plug, W.-J.; Bruining, J.</t>
  </si>
  <si>
    <t>Capillary pressure for the sand-CO2-water system under various pressure conditions. Application to CO2 sequestration</t>
  </si>
  <si>
    <t>capillary pressure; carbon dioxide; quasi-static; high pressures; mass transfer; CO2 sequestration</t>
  </si>
  <si>
    <t>CARBON-DIOXIDE; INJECTION; WATER; WETTABILITY; SOLUBILITY; DEPENDENCE; SIMULATION; STORAGE; STATE</t>
  </si>
  <si>
    <t>Accurate modeling of storage of carbon dioxide (CO2) in heterogeneous aquifers requires experiments of the capillary pressure as function of temperature and pressure. We present a method with which static drainage and imbibition capillary pressures can be measured continuously as a function of saturation at various temperature (T) and pressure (P) conditions. The measurements are carried out at (T, P) conditions of practical interest. Static conditions can be assumed as small injection rates are applied. The capillary pressure curves are obtained for the unconsolidated sand-distilled water-CO2 system. The experimental results show a decrease of drainage and imbibition capillary pressure for increasing CO2 pressures and pronounced dissolution rate effects for gaseous CO2. Significant capillary pressure fluctuations and negative values during imbibition are observed at near critical conditions. The measurement procedure is validated by a numerical model that simulates the experiments. (C) 2007 Elsevier Ltd. All rights reserved.</t>
  </si>
  <si>
    <t>Delft Univ Technol, NL-2628 RX Delft, Netherlands</t>
  </si>
  <si>
    <t>Plug, WJ (corresponding author), Delft Univ Technol, Mijnbouwstr 120, NL-2628 RX Delft, Netherlands.</t>
  </si>
  <si>
    <t>w.j.plug@tudelft.nl; j.bruining@tudelft.nl</t>
  </si>
  <si>
    <t>10.1016/j.advwatres.2007.05.010</t>
  </si>
  <si>
    <t>WOS:000250181400011</t>
  </si>
  <si>
    <t>Grimaldi, S; Rodriguez-Iturbe, I; Ubertini, L</t>
  </si>
  <si>
    <t>Grimaldi, Salvatore; Rodriguez-Iturbe, Ignacio; Ubertini, Lucio</t>
  </si>
  <si>
    <t>Recent developments in hydrologic analysis</t>
  </si>
  <si>
    <t>Univ Tuscia, GEMINI Dept, I-01100 Viterbo, Italy; Univ Roma La Sapienza, Honors Ctr Italian Univ, H2CU, I-00184 Rome, Italy; Princeton Univ, Dept Civil &amp; Environm Engn, Princeton, NJ 08540 USA; CNR, Res Inst Geohydrol Protect, I-06128 Perugia, Italy</t>
  </si>
  <si>
    <t>salvatore.grimaldi@unitus.it; irodrigu@princeton.edu; lucio.ubertini@uniromal.it</t>
  </si>
  <si>
    <t>10.1016/j.advwatres.2007.04.001</t>
  </si>
  <si>
    <t>WOS:000249645700001</t>
  </si>
  <si>
    <t>Glantz, R; Hilpert, M</t>
  </si>
  <si>
    <t>Glantz, Roland; Hilpert, Markus</t>
  </si>
  <si>
    <t>Dual models of pore spaces</t>
  </si>
  <si>
    <t>polyhedral pore space; pore network; duality; homotopy equivalence; discrete morse theory; nerve theorem; drainage simulations; pore scale</t>
  </si>
  <si>
    <t>POROUS-MEDIA; TOMOGRAPHIC-IMAGES; SKELETONS; AXIS; FLOW; PERMEABILITY; ALGORITHMS; SIMULATION; DRAINAGE</t>
  </si>
  <si>
    <t>We present a model for pore spaces that consists of two parts related by duality: (1) a decomposition of an open polyhedral pore space into open contractible pore bodies separated by relatively open interfaces and (2) a pore network that is homotopy equivalent to the pore space. The dual model is unique and free of parameters, but it relies on regularity conditions for the pore space. We show how to approximate any pore space by the interior of a polyhedral complex such that the regularity conditions are fulfilled. Thus, we are able to calculate the dual model from synthetic porous media and images of real porous media. The pore bodies are unions of relatively open Delaunay cells with respect to the corners of the pore boundary, and the pore network consists of certain at most two-dimensional (2D) Voronoi cells with respect to the corners of the pore boundary. The pore network describes the neighborhood relations between the pore bodies. In particular, any relatively open 2D Delaunay face f separating two pore bodies has a unique (relatively open) dual network edge. In our model, f is a pore throat only if it is hit by its dual network edge. Thus, as opposed to widespread intuition, any pore throat is convex, and adjacent pore bodies are not necessarily separated by pore throats. Due to the duality between the pore network and the decomposition of the pore space into pore bodies it is straightforward to store the geometrical properties of the pore bodies [pore throats] as attributes of the dual network vertices [edges]. Such an attributed network is used to perform 2D drainage Simulations. The results agree very well with those from a pore-morphology based modeling approach performed directly on the digital image of a porous medium. Contractibility of the pore bodies and homotopy equivalence of the pore space and the pore network is proven using discrete Morse theory and the nerve theorem from combinatorial topology. (C) 2006 Elsevier Ltd. All rights reserved.</t>
  </si>
  <si>
    <t>Glantz, R (corresponding author), Johns Hopkins Univ, Dept Geog &amp; Environm Engn, 313 Ames Hall,3400 N Charles St, Baltimore, MD 21218 USA.</t>
  </si>
  <si>
    <t>10.1016/j.advwatres.2005.11.017</t>
  </si>
  <si>
    <t>WOS:000243620000006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</si>
</sst>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188"/>
  <sheetViews>
    <sheetView tabSelected="1" workbookViewId="0" topLeftCell="A1">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M2" t="s">
        <v>78</v>
      </c>
      <c r="N2" t="s">
        <v>79</v>
      </c>
      <c r="T2" t="s">
        <v>80</v>
      </c>
      <c r="U2" t="s">
        <v>81</v>
      </c>
      <c r="V2" t="s">
        <v>82</v>
      </c>
      <c r="W2" t="s">
        <v>83</v>
      </c>
      <c r="Y2" t="s">
        <v>84</v>
      </c>
      <c r="Z2" t="s">
        <v>85</v>
      </c>
      <c r="AA2" t="s">
        <v>86</v>
      </c>
      <c r="AB2" t="s">
        <v>87</v>
      </c>
      <c r="AG2">
        <v>51</v>
      </c>
      <c r="AH2">
        <v>25</v>
      </c>
      <c r="AI2">
        <v>27</v>
      </c>
      <c r="AJ2">
        <v>1</v>
      </c>
      <c r="AK2">
        <v>14</v>
      </c>
      <c r="AL2" t="s">
        <v>88</v>
      </c>
      <c r="AM2" t="s">
        <v>89</v>
      </c>
      <c r="AN2" t="s">
        <v>90</v>
      </c>
      <c r="AO2" t="s">
        <v>91</v>
      </c>
      <c r="AP2" t="s">
        <v>92</v>
      </c>
      <c r="AR2" t="s">
        <v>93</v>
      </c>
      <c r="AS2" t="s">
        <v>94</v>
      </c>
      <c r="AT2" t="s">
        <v>95</v>
      </c>
      <c r="AU2">
        <v>2007</v>
      </c>
      <c r="AV2">
        <v>30</v>
      </c>
      <c r="AW2">
        <v>5</v>
      </c>
      <c r="BB2">
        <v>1105</v>
      </c>
      <c r="BC2">
        <v>1126</v>
      </c>
      <c r="BE2" t="s">
        <v>96</v>
      </c>
      <c r="BF2">
        <f>HYPERLINK("http://dx.doi.org/10.1016/j.advwatres.2006.10.007","http://dx.doi.org/10.1016/j.advwatres.2006.10.007")</f>
        <v>0</v>
      </c>
      <c r="BI2">
        <v>22</v>
      </c>
      <c r="BJ2" t="s">
        <v>97</v>
      </c>
      <c r="BK2" t="s">
        <v>98</v>
      </c>
      <c r="BL2" t="s">
        <v>97</v>
      </c>
      <c r="BM2" t="s">
        <v>99</v>
      </c>
      <c r="BR2" t="s">
        <v>100</v>
      </c>
      <c r="BS2" t="s">
        <v>101</v>
      </c>
      <c r="BT2">
        <f>HYPERLINK("https%3A%2F%2Fwww.webofscience.com%2Fwos%2Fwoscc%2Ffull-record%2FWOS:000246092800006","View Full Record in Web of Science")</f>
        <v>0</v>
      </c>
    </row>
    <row r="3" spans="1:72" ht="12.75">
      <c r="A3" t="s">
        <v>72</v>
      </c>
      <c r="B3" t="s">
        <v>102</v>
      </c>
      <c r="F3" t="s">
        <v>103</v>
      </c>
      <c r="I3" t="s">
        <v>104</v>
      </c>
      <c r="J3" t="s">
        <v>77</v>
      </c>
      <c r="M3" t="s">
        <v>78</v>
      </c>
      <c r="N3" t="s">
        <v>79</v>
      </c>
      <c r="T3" t="s">
        <v>105</v>
      </c>
      <c r="U3" t="s">
        <v>106</v>
      </c>
      <c r="V3" t="s">
        <v>107</v>
      </c>
      <c r="W3" t="s">
        <v>108</v>
      </c>
      <c r="Y3" t="s">
        <v>109</v>
      </c>
      <c r="Z3" t="s">
        <v>110</v>
      </c>
      <c r="AG3">
        <v>23</v>
      </c>
      <c r="AH3">
        <v>3</v>
      </c>
      <c r="AI3">
        <v>3</v>
      </c>
      <c r="AJ3">
        <v>0</v>
      </c>
      <c r="AK3">
        <v>1</v>
      </c>
      <c r="AL3" t="s">
        <v>88</v>
      </c>
      <c r="AM3" t="s">
        <v>89</v>
      </c>
      <c r="AN3" t="s">
        <v>90</v>
      </c>
      <c r="AO3" t="s">
        <v>91</v>
      </c>
      <c r="AP3" t="s">
        <v>92</v>
      </c>
      <c r="AR3" t="s">
        <v>93</v>
      </c>
      <c r="AS3" t="s">
        <v>94</v>
      </c>
      <c r="AT3" t="s">
        <v>111</v>
      </c>
      <c r="AU3">
        <v>2007</v>
      </c>
      <c r="AV3">
        <v>30</v>
      </c>
      <c r="AW3">
        <v>3</v>
      </c>
      <c r="BB3">
        <v>420</v>
      </c>
      <c r="BC3">
        <v>429</v>
      </c>
      <c r="BE3" t="s">
        <v>112</v>
      </c>
      <c r="BF3">
        <f>HYPERLINK("http://dx.doi.org/10.1016/j.advwatres.2006.05.010","http://dx.doi.org/10.1016/j.advwatres.2006.05.010")</f>
        <v>0</v>
      </c>
      <c r="BI3">
        <v>10</v>
      </c>
      <c r="BJ3" t="s">
        <v>97</v>
      </c>
      <c r="BK3" t="s">
        <v>98</v>
      </c>
      <c r="BL3" t="s">
        <v>97</v>
      </c>
      <c r="BM3" t="s">
        <v>113</v>
      </c>
      <c r="BR3" t="s">
        <v>100</v>
      </c>
      <c r="BS3" t="s">
        <v>114</v>
      </c>
      <c r="BT3">
        <f>HYPERLINK("https%3A%2F%2Fwww.webofscience.com%2Fwos%2Fwoscc%2Ffull-record%2FWOS:000244977700010","View Full Record in Web of Science")</f>
        <v>0</v>
      </c>
    </row>
    <row r="4" spans="1:72" ht="12.75">
      <c r="A4" t="s">
        <v>72</v>
      </c>
      <c r="B4" t="s">
        <v>115</v>
      </c>
      <c r="F4" t="s">
        <v>116</v>
      </c>
      <c r="I4" t="s">
        <v>117</v>
      </c>
      <c r="J4" t="s">
        <v>77</v>
      </c>
      <c r="M4" t="s">
        <v>78</v>
      </c>
      <c r="N4" t="s">
        <v>79</v>
      </c>
      <c r="T4" t="s">
        <v>118</v>
      </c>
      <c r="U4" t="s">
        <v>119</v>
      </c>
      <c r="V4" t="s">
        <v>120</v>
      </c>
      <c r="W4" t="s">
        <v>121</v>
      </c>
      <c r="Y4" t="s">
        <v>122</v>
      </c>
      <c r="Z4" t="s">
        <v>123</v>
      </c>
      <c r="AA4" t="s">
        <v>124</v>
      </c>
      <c r="AB4" t="s">
        <v>125</v>
      </c>
      <c r="AG4">
        <v>12</v>
      </c>
      <c r="AH4">
        <v>17</v>
      </c>
      <c r="AI4">
        <v>17</v>
      </c>
      <c r="AJ4">
        <v>0</v>
      </c>
      <c r="AK4">
        <v>5</v>
      </c>
      <c r="AL4" t="s">
        <v>88</v>
      </c>
      <c r="AM4" t="s">
        <v>89</v>
      </c>
      <c r="AN4" t="s">
        <v>90</v>
      </c>
      <c r="AO4" t="s">
        <v>91</v>
      </c>
      <c r="AR4" t="s">
        <v>93</v>
      </c>
      <c r="AS4" t="s">
        <v>94</v>
      </c>
      <c r="AT4" t="s">
        <v>111</v>
      </c>
      <c r="AU4">
        <v>2007</v>
      </c>
      <c r="AV4">
        <v>30</v>
      </c>
      <c r="AW4">
        <v>3</v>
      </c>
      <c r="BB4">
        <v>518</v>
      </c>
      <c r="BC4">
        <v>527</v>
      </c>
      <c r="BE4" t="s">
        <v>126</v>
      </c>
      <c r="BF4">
        <f>HYPERLINK("http://dx.doi.org/10.1016/j.advwatres.2006.04.005","http://dx.doi.org/10.1016/j.advwatres.2006.04.005")</f>
        <v>0</v>
      </c>
      <c r="BI4">
        <v>10</v>
      </c>
      <c r="BJ4" t="s">
        <v>97</v>
      </c>
      <c r="BK4" t="s">
        <v>98</v>
      </c>
      <c r="BL4" t="s">
        <v>97</v>
      </c>
      <c r="BM4" t="s">
        <v>113</v>
      </c>
      <c r="BR4" t="s">
        <v>100</v>
      </c>
      <c r="BS4" t="s">
        <v>127</v>
      </c>
      <c r="BT4">
        <f>HYPERLINK("https%3A%2F%2Fwww.webofscience.com%2Fwos%2Fwoscc%2Ffull-record%2FWOS:000244977700019","View Full Record in Web of Science")</f>
        <v>0</v>
      </c>
    </row>
    <row r="5" spans="1:72" ht="12.75">
      <c r="A5" t="s">
        <v>72</v>
      </c>
      <c r="B5" t="s">
        <v>128</v>
      </c>
      <c r="F5" t="s">
        <v>129</v>
      </c>
      <c r="I5" t="s">
        <v>130</v>
      </c>
      <c r="J5" t="s">
        <v>77</v>
      </c>
      <c r="M5" t="s">
        <v>78</v>
      </c>
      <c r="N5" t="s">
        <v>79</v>
      </c>
      <c r="T5" t="s">
        <v>131</v>
      </c>
      <c r="U5" t="s">
        <v>132</v>
      </c>
      <c r="V5" t="s">
        <v>133</v>
      </c>
      <c r="W5" t="s">
        <v>134</v>
      </c>
      <c r="Y5" t="s">
        <v>135</v>
      </c>
      <c r="Z5" t="s">
        <v>136</v>
      </c>
      <c r="AA5" t="s">
        <v>137</v>
      </c>
      <c r="AG5">
        <v>29</v>
      </c>
      <c r="AH5">
        <v>28</v>
      </c>
      <c r="AI5">
        <v>31</v>
      </c>
      <c r="AJ5">
        <v>1</v>
      </c>
      <c r="AK5">
        <v>30</v>
      </c>
      <c r="AL5" t="s">
        <v>88</v>
      </c>
      <c r="AM5" t="s">
        <v>89</v>
      </c>
      <c r="AN5" t="s">
        <v>90</v>
      </c>
      <c r="AO5" t="s">
        <v>91</v>
      </c>
      <c r="AR5" t="s">
        <v>93</v>
      </c>
      <c r="AS5" t="s">
        <v>94</v>
      </c>
      <c r="AT5" t="s">
        <v>138</v>
      </c>
      <c r="AU5">
        <v>2007</v>
      </c>
      <c r="AV5">
        <v>30</v>
      </c>
      <c r="AW5">
        <v>12</v>
      </c>
      <c r="BB5">
        <v>2439</v>
      </c>
      <c r="BC5">
        <v>2446</v>
      </c>
      <c r="BE5" t="s">
        <v>139</v>
      </c>
      <c r="BF5">
        <f>HYPERLINK("http://dx.doi.org/10.1016/j.advwatres.2007.05.013","http://dx.doi.org/10.1016/j.advwatres.2007.05.013")</f>
        <v>0</v>
      </c>
      <c r="BI5">
        <v>8</v>
      </c>
      <c r="BJ5" t="s">
        <v>97</v>
      </c>
      <c r="BK5" t="s">
        <v>98</v>
      </c>
      <c r="BL5" t="s">
        <v>97</v>
      </c>
      <c r="BM5" t="s">
        <v>140</v>
      </c>
      <c r="BO5" t="s">
        <v>141</v>
      </c>
      <c r="BR5" t="s">
        <v>100</v>
      </c>
      <c r="BS5" t="s">
        <v>142</v>
      </c>
      <c r="BT5">
        <f>HYPERLINK("https%3A%2F%2Fwww.webofscience.com%2Fwos%2Fwoscc%2Ffull-record%2FWOS:000250935500003","View Full Record in Web of Science")</f>
        <v>0</v>
      </c>
    </row>
    <row r="6" spans="1:72" ht="12.75">
      <c r="A6" t="s">
        <v>72</v>
      </c>
      <c r="B6" t="s">
        <v>143</v>
      </c>
      <c r="F6" t="s">
        <v>144</v>
      </c>
      <c r="I6" t="s">
        <v>145</v>
      </c>
      <c r="J6" t="s">
        <v>77</v>
      </c>
      <c r="M6" t="s">
        <v>78</v>
      </c>
      <c r="N6" t="s">
        <v>146</v>
      </c>
      <c r="O6" t="s">
        <v>147</v>
      </c>
      <c r="P6">
        <v>2005</v>
      </c>
      <c r="Q6" t="s">
        <v>148</v>
      </c>
      <c r="T6" t="s">
        <v>149</v>
      </c>
      <c r="U6" t="s">
        <v>150</v>
      </c>
      <c r="V6" t="s">
        <v>151</v>
      </c>
      <c r="W6" t="s">
        <v>152</v>
      </c>
      <c r="Y6" t="s">
        <v>153</v>
      </c>
      <c r="Z6" t="s">
        <v>154</v>
      </c>
      <c r="AA6" t="s">
        <v>155</v>
      </c>
      <c r="AB6" t="s">
        <v>156</v>
      </c>
      <c r="AG6">
        <v>34</v>
      </c>
      <c r="AH6">
        <v>48</v>
      </c>
      <c r="AI6">
        <v>51</v>
      </c>
      <c r="AJ6">
        <v>1</v>
      </c>
      <c r="AK6">
        <v>25</v>
      </c>
      <c r="AL6" t="s">
        <v>88</v>
      </c>
      <c r="AM6" t="s">
        <v>89</v>
      </c>
      <c r="AN6" t="s">
        <v>90</v>
      </c>
      <c r="AO6" t="s">
        <v>91</v>
      </c>
      <c r="AP6" t="s">
        <v>92</v>
      </c>
      <c r="AR6" t="s">
        <v>93</v>
      </c>
      <c r="AS6" t="s">
        <v>94</v>
      </c>
      <c r="AT6" t="s">
        <v>157</v>
      </c>
      <c r="AU6">
        <v>2007</v>
      </c>
      <c r="AV6">
        <v>30</v>
      </c>
      <c r="AW6">
        <v>10</v>
      </c>
      <c r="AZ6" t="s">
        <v>158</v>
      </c>
      <c r="BB6">
        <v>2145</v>
      </c>
      <c r="BC6">
        <v>2150</v>
      </c>
      <c r="BE6" t="s">
        <v>159</v>
      </c>
      <c r="BF6">
        <f>HYPERLINK("http://dx.doi.org/10.1016/j.advwatres.2006.07.009","http://dx.doi.org/10.1016/j.advwatres.2006.07.009")</f>
        <v>0</v>
      </c>
      <c r="BI6">
        <v>6</v>
      </c>
      <c r="BJ6" t="s">
        <v>97</v>
      </c>
      <c r="BK6" t="s">
        <v>160</v>
      </c>
      <c r="BL6" t="s">
        <v>97</v>
      </c>
      <c r="BM6" t="s">
        <v>161</v>
      </c>
      <c r="BR6" t="s">
        <v>100</v>
      </c>
      <c r="BS6" t="s">
        <v>162</v>
      </c>
      <c r="BT6">
        <f>HYPERLINK("https%3A%2F%2Fwww.webofscience.com%2Fwos%2Fwoscc%2Ffull-record%2FWOS:000249645700009","View Full Record in Web of Science")</f>
        <v>0</v>
      </c>
    </row>
    <row r="7" spans="1:72" ht="12.75">
      <c r="A7" t="s">
        <v>72</v>
      </c>
      <c r="B7" t="s">
        <v>163</v>
      </c>
      <c r="F7" t="s">
        <v>164</v>
      </c>
      <c r="I7" t="s">
        <v>165</v>
      </c>
      <c r="J7" t="s">
        <v>77</v>
      </c>
      <c r="M7" t="s">
        <v>78</v>
      </c>
      <c r="N7" t="s">
        <v>79</v>
      </c>
      <c r="T7" t="s">
        <v>166</v>
      </c>
      <c r="U7" t="s">
        <v>167</v>
      </c>
      <c r="V7" t="s">
        <v>168</v>
      </c>
      <c r="W7" t="s">
        <v>169</v>
      </c>
      <c r="Y7" t="s">
        <v>170</v>
      </c>
      <c r="Z7" t="s">
        <v>171</v>
      </c>
      <c r="AA7" t="s">
        <v>172</v>
      </c>
      <c r="AB7" t="s">
        <v>173</v>
      </c>
      <c r="AG7">
        <v>90</v>
      </c>
      <c r="AH7">
        <v>20</v>
      </c>
      <c r="AI7">
        <v>21</v>
      </c>
      <c r="AJ7">
        <v>1</v>
      </c>
      <c r="AK7">
        <v>7</v>
      </c>
      <c r="AL7" t="s">
        <v>88</v>
      </c>
      <c r="AM7" t="s">
        <v>89</v>
      </c>
      <c r="AN7" t="s">
        <v>90</v>
      </c>
      <c r="AO7" t="s">
        <v>91</v>
      </c>
      <c r="AR7" t="s">
        <v>93</v>
      </c>
      <c r="AS7" t="s">
        <v>94</v>
      </c>
      <c r="AT7" t="s">
        <v>174</v>
      </c>
      <c r="AU7">
        <v>2007</v>
      </c>
      <c r="AV7">
        <v>30</v>
      </c>
      <c r="AW7">
        <v>9</v>
      </c>
      <c r="BB7">
        <v>2034</v>
      </c>
      <c r="BC7">
        <v>2050</v>
      </c>
      <c r="BE7" t="s">
        <v>175</v>
      </c>
      <c r="BF7">
        <f>HYPERLINK("http://dx.doi.org/10.1016/j.advwatres.2007.04.006","http://dx.doi.org/10.1016/j.advwatres.2007.04.006")</f>
        <v>0</v>
      </c>
      <c r="BI7">
        <v>17</v>
      </c>
      <c r="BJ7" t="s">
        <v>97</v>
      </c>
      <c r="BK7" t="s">
        <v>98</v>
      </c>
      <c r="BL7" t="s">
        <v>97</v>
      </c>
      <c r="BM7" t="s">
        <v>176</v>
      </c>
      <c r="BR7" t="s">
        <v>100</v>
      </c>
      <c r="BS7" t="s">
        <v>177</v>
      </c>
      <c r="BT7">
        <f>HYPERLINK("https%3A%2F%2Fwww.webofscience.com%2Fwos%2Fwoscc%2Ffull-record%2FWOS:000248435700013","View Full Record in Web of Science")</f>
        <v>0</v>
      </c>
    </row>
    <row r="8" spans="1:72" ht="12.75">
      <c r="A8" t="s">
        <v>72</v>
      </c>
      <c r="B8" t="s">
        <v>178</v>
      </c>
      <c r="F8" t="s">
        <v>179</v>
      </c>
      <c r="I8" t="s">
        <v>180</v>
      </c>
      <c r="J8" t="s">
        <v>77</v>
      </c>
      <c r="M8" t="s">
        <v>78</v>
      </c>
      <c r="N8" t="s">
        <v>79</v>
      </c>
      <c r="T8" t="s">
        <v>181</v>
      </c>
      <c r="U8" t="s">
        <v>182</v>
      </c>
      <c r="V8" t="s">
        <v>183</v>
      </c>
      <c r="W8" t="s">
        <v>184</v>
      </c>
      <c r="Y8" t="s">
        <v>185</v>
      </c>
      <c r="Z8" t="s">
        <v>186</v>
      </c>
      <c r="AA8" t="s">
        <v>187</v>
      </c>
      <c r="AB8" t="s">
        <v>188</v>
      </c>
      <c r="AG8">
        <v>30</v>
      </c>
      <c r="AH8">
        <v>26</v>
      </c>
      <c r="AI8">
        <v>26</v>
      </c>
      <c r="AJ8">
        <v>0</v>
      </c>
      <c r="AK8">
        <v>1</v>
      </c>
      <c r="AL8" t="s">
        <v>88</v>
      </c>
      <c r="AM8" t="s">
        <v>89</v>
      </c>
      <c r="AN8" t="s">
        <v>90</v>
      </c>
      <c r="AO8" t="s">
        <v>91</v>
      </c>
      <c r="AP8" t="s">
        <v>92</v>
      </c>
      <c r="AR8" t="s">
        <v>93</v>
      </c>
      <c r="AS8" t="s">
        <v>94</v>
      </c>
      <c r="AT8" t="s">
        <v>174</v>
      </c>
      <c r="AU8">
        <v>2007</v>
      </c>
      <c r="AV8">
        <v>30</v>
      </c>
      <c r="AW8">
        <v>9</v>
      </c>
      <c r="BB8">
        <v>2026</v>
      </c>
      <c r="BC8">
        <v>2033</v>
      </c>
      <c r="BE8" t="s">
        <v>189</v>
      </c>
      <c r="BF8">
        <f>HYPERLINK("http://dx.doi.org/10.1016/j.advwatres.2007.04.005","http://dx.doi.org/10.1016/j.advwatres.2007.04.005")</f>
        <v>0</v>
      </c>
      <c r="BI8">
        <v>8</v>
      </c>
      <c r="BJ8" t="s">
        <v>97</v>
      </c>
      <c r="BK8" t="s">
        <v>98</v>
      </c>
      <c r="BL8" t="s">
        <v>97</v>
      </c>
      <c r="BM8" t="s">
        <v>176</v>
      </c>
      <c r="BR8" t="s">
        <v>100</v>
      </c>
      <c r="BS8" t="s">
        <v>190</v>
      </c>
      <c r="BT8">
        <f>HYPERLINK("https%3A%2F%2Fwww.webofscience.com%2Fwos%2Fwoscc%2Ffull-record%2FWOS:000248435700012","View Full Record in Web of Science")</f>
        <v>0</v>
      </c>
    </row>
    <row r="9" spans="1:72" ht="12.75">
      <c r="A9" t="s">
        <v>72</v>
      </c>
      <c r="B9" t="s">
        <v>191</v>
      </c>
      <c r="F9" t="s">
        <v>192</v>
      </c>
      <c r="I9" t="s">
        <v>193</v>
      </c>
      <c r="J9" t="s">
        <v>77</v>
      </c>
      <c r="M9" t="s">
        <v>78</v>
      </c>
      <c r="N9" t="s">
        <v>79</v>
      </c>
      <c r="T9" t="s">
        <v>194</v>
      </c>
      <c r="U9" t="s">
        <v>195</v>
      </c>
      <c r="V9" t="s">
        <v>196</v>
      </c>
      <c r="W9" t="s">
        <v>197</v>
      </c>
      <c r="Y9" t="s">
        <v>198</v>
      </c>
      <c r="Z9" t="s">
        <v>199</v>
      </c>
      <c r="AA9" t="s">
        <v>200</v>
      </c>
      <c r="AB9" t="s">
        <v>201</v>
      </c>
      <c r="AG9">
        <v>25</v>
      </c>
      <c r="AH9">
        <v>17</v>
      </c>
      <c r="AI9">
        <v>17</v>
      </c>
      <c r="AJ9">
        <v>0</v>
      </c>
      <c r="AK9">
        <v>21</v>
      </c>
      <c r="AL9" t="s">
        <v>88</v>
      </c>
      <c r="AM9" t="s">
        <v>89</v>
      </c>
      <c r="AN9" t="s">
        <v>90</v>
      </c>
      <c r="AO9" t="s">
        <v>91</v>
      </c>
      <c r="AP9" t="s">
        <v>92</v>
      </c>
      <c r="AR9" t="s">
        <v>93</v>
      </c>
      <c r="AS9" t="s">
        <v>94</v>
      </c>
      <c r="AT9" t="s">
        <v>202</v>
      </c>
      <c r="AU9">
        <v>2007</v>
      </c>
      <c r="AV9">
        <v>30</v>
      </c>
      <c r="AW9">
        <v>8</v>
      </c>
      <c r="BB9">
        <v>1722</v>
      </c>
      <c r="BC9">
        <v>1736</v>
      </c>
      <c r="BE9" t="s">
        <v>203</v>
      </c>
      <c r="BF9">
        <f>HYPERLINK("http://dx.doi.org/10.1016/j.advwatres.2007.01.004","http://dx.doi.org/10.1016/j.advwatres.2007.01.004")</f>
        <v>0</v>
      </c>
      <c r="BI9">
        <v>15</v>
      </c>
      <c r="BJ9" t="s">
        <v>97</v>
      </c>
      <c r="BK9" t="s">
        <v>98</v>
      </c>
      <c r="BL9" t="s">
        <v>97</v>
      </c>
      <c r="BM9" t="s">
        <v>204</v>
      </c>
      <c r="BR9" t="s">
        <v>100</v>
      </c>
      <c r="BS9" t="s">
        <v>205</v>
      </c>
      <c r="BT9">
        <f>HYPERLINK("https%3A%2F%2Fwww.webofscience.com%2Fwos%2Fwoscc%2Ffull-record%2FWOS:000247713700002","View Full Record in Web of Science")</f>
        <v>0</v>
      </c>
    </row>
    <row r="10" spans="1:72" ht="12.75">
      <c r="A10" t="s">
        <v>72</v>
      </c>
      <c r="B10" t="s">
        <v>206</v>
      </c>
      <c r="F10" t="s">
        <v>207</v>
      </c>
      <c r="I10" t="s">
        <v>208</v>
      </c>
      <c r="J10" t="s">
        <v>77</v>
      </c>
      <c r="M10" t="s">
        <v>78</v>
      </c>
      <c r="N10" t="s">
        <v>79</v>
      </c>
      <c r="T10" t="s">
        <v>209</v>
      </c>
      <c r="U10" t="s">
        <v>210</v>
      </c>
      <c r="V10" t="s">
        <v>211</v>
      </c>
      <c r="W10" t="s">
        <v>212</v>
      </c>
      <c r="Y10" t="s">
        <v>213</v>
      </c>
      <c r="Z10" t="s">
        <v>214</v>
      </c>
      <c r="AB10" t="s">
        <v>215</v>
      </c>
      <c r="AG10">
        <v>35</v>
      </c>
      <c r="AH10">
        <v>53</v>
      </c>
      <c r="AI10">
        <v>53</v>
      </c>
      <c r="AJ10">
        <v>0</v>
      </c>
      <c r="AK10">
        <v>18</v>
      </c>
      <c r="AL10" t="s">
        <v>88</v>
      </c>
      <c r="AM10" t="s">
        <v>89</v>
      </c>
      <c r="AN10" t="s">
        <v>90</v>
      </c>
      <c r="AO10" t="s">
        <v>91</v>
      </c>
      <c r="AP10" t="s">
        <v>92</v>
      </c>
      <c r="AR10" t="s">
        <v>93</v>
      </c>
      <c r="AS10" t="s">
        <v>94</v>
      </c>
      <c r="AT10" t="s">
        <v>216</v>
      </c>
      <c r="AU10">
        <v>2007</v>
      </c>
      <c r="AV10">
        <v>30</v>
      </c>
      <c r="AW10" t="s">
        <v>217</v>
      </c>
      <c r="BB10">
        <v>1421</v>
      </c>
      <c r="BC10">
        <v>1431</v>
      </c>
      <c r="BE10" t="s">
        <v>218</v>
      </c>
      <c r="BF10">
        <f>HYPERLINK("http://dx.doi.org/10.1016/j.advwatres.2006.05.012","http://dx.doi.org/10.1016/j.advwatres.2006.05.012")</f>
        <v>0</v>
      </c>
      <c r="BI10">
        <v>11</v>
      </c>
      <c r="BJ10" t="s">
        <v>97</v>
      </c>
      <c r="BK10" t="s">
        <v>98</v>
      </c>
      <c r="BL10" t="s">
        <v>97</v>
      </c>
      <c r="BM10" t="s">
        <v>219</v>
      </c>
      <c r="BR10" t="s">
        <v>100</v>
      </c>
      <c r="BS10" t="s">
        <v>220</v>
      </c>
      <c r="BT10">
        <f>HYPERLINK("https%3A%2F%2Fwww.webofscience.com%2Fwos%2Fwoscc%2Ffull-record%2FWOS:000246902300004","View Full Record in Web of Science")</f>
        <v>0</v>
      </c>
    </row>
    <row r="11" spans="1:72" ht="12.75">
      <c r="A11" t="s">
        <v>72</v>
      </c>
      <c r="B11" t="s">
        <v>221</v>
      </c>
      <c r="F11" t="s">
        <v>222</v>
      </c>
      <c r="I11" t="s">
        <v>223</v>
      </c>
      <c r="J11" t="s">
        <v>77</v>
      </c>
      <c r="M11" t="s">
        <v>78</v>
      </c>
      <c r="N11" t="s">
        <v>79</v>
      </c>
      <c r="T11" t="s">
        <v>224</v>
      </c>
      <c r="U11" t="s">
        <v>225</v>
      </c>
      <c r="V11" t="s">
        <v>226</v>
      </c>
      <c r="W11" t="s">
        <v>227</v>
      </c>
      <c r="Y11" t="s">
        <v>228</v>
      </c>
      <c r="Z11" t="s">
        <v>229</v>
      </c>
      <c r="AA11" t="s">
        <v>230</v>
      </c>
      <c r="AB11" t="s">
        <v>231</v>
      </c>
      <c r="AG11">
        <v>56</v>
      </c>
      <c r="AH11">
        <v>26</v>
      </c>
      <c r="AI11">
        <v>26</v>
      </c>
      <c r="AJ11">
        <v>0</v>
      </c>
      <c r="AK11">
        <v>5</v>
      </c>
      <c r="AL11" t="s">
        <v>88</v>
      </c>
      <c r="AM11" t="s">
        <v>89</v>
      </c>
      <c r="AN11" t="s">
        <v>90</v>
      </c>
      <c r="AO11" t="s">
        <v>91</v>
      </c>
      <c r="AR11" t="s">
        <v>93</v>
      </c>
      <c r="AS11" t="s">
        <v>94</v>
      </c>
      <c r="AT11" t="s">
        <v>216</v>
      </c>
      <c r="AU11">
        <v>2007</v>
      </c>
      <c r="AV11">
        <v>30</v>
      </c>
      <c r="AW11" t="s">
        <v>217</v>
      </c>
      <c r="BB11">
        <v>1696</v>
      </c>
      <c r="BC11">
        <v>1710</v>
      </c>
      <c r="BE11" t="s">
        <v>232</v>
      </c>
      <c r="BF11">
        <f>HYPERLINK("http://dx.doi.org/10.1016/j.advwatres.2006.05.033","http://dx.doi.org/10.1016/j.advwatres.2006.05.033")</f>
        <v>0</v>
      </c>
      <c r="BI11">
        <v>15</v>
      </c>
      <c r="BJ11" t="s">
        <v>97</v>
      </c>
      <c r="BK11" t="s">
        <v>98</v>
      </c>
      <c r="BL11" t="s">
        <v>97</v>
      </c>
      <c r="BM11" t="s">
        <v>219</v>
      </c>
      <c r="BR11" t="s">
        <v>100</v>
      </c>
      <c r="BS11" t="s">
        <v>233</v>
      </c>
      <c r="BT11">
        <f>HYPERLINK("https%3A%2F%2Fwww.webofscience.com%2Fwos%2Fwoscc%2Ffull-record%2FWOS:000246902300022","View Full Record in Web of Science")</f>
        <v>0</v>
      </c>
    </row>
    <row r="12" spans="1:72" ht="12.75">
      <c r="A12" t="s">
        <v>72</v>
      </c>
      <c r="B12" t="s">
        <v>234</v>
      </c>
      <c r="F12" t="s">
        <v>235</v>
      </c>
      <c r="I12" t="s">
        <v>236</v>
      </c>
      <c r="J12" t="s">
        <v>77</v>
      </c>
      <c r="M12" t="s">
        <v>78</v>
      </c>
      <c r="N12" t="s">
        <v>237</v>
      </c>
      <c r="T12" t="s">
        <v>238</v>
      </c>
      <c r="U12" t="s">
        <v>239</v>
      </c>
      <c r="V12" t="s">
        <v>240</v>
      </c>
      <c r="W12" t="s">
        <v>241</v>
      </c>
      <c r="Y12" t="s">
        <v>242</v>
      </c>
      <c r="Z12" t="s">
        <v>243</v>
      </c>
      <c r="AG12">
        <v>149</v>
      </c>
      <c r="AH12">
        <v>226</v>
      </c>
      <c r="AI12">
        <v>236</v>
      </c>
      <c r="AJ12">
        <v>2</v>
      </c>
      <c r="AK12">
        <v>170</v>
      </c>
      <c r="AL12" t="s">
        <v>88</v>
      </c>
      <c r="AM12" t="s">
        <v>89</v>
      </c>
      <c r="AN12" t="s">
        <v>90</v>
      </c>
      <c r="AO12" t="s">
        <v>91</v>
      </c>
      <c r="AP12" t="s">
        <v>92</v>
      </c>
      <c r="AR12" t="s">
        <v>93</v>
      </c>
      <c r="AS12" t="s">
        <v>94</v>
      </c>
      <c r="AT12" t="s">
        <v>216</v>
      </c>
      <c r="AU12">
        <v>2007</v>
      </c>
      <c r="AV12">
        <v>30</v>
      </c>
      <c r="AW12" t="s">
        <v>217</v>
      </c>
      <c r="BB12">
        <v>1455</v>
      </c>
      <c r="BC12">
        <v>1469</v>
      </c>
      <c r="BE12" t="s">
        <v>244</v>
      </c>
      <c r="BF12">
        <f>HYPERLINK("http://dx.doi.org/10.1016/j.advwatres.2006.05.014","http://dx.doi.org/10.1016/j.advwatres.2006.05.014")</f>
        <v>0</v>
      </c>
      <c r="BI12">
        <v>15</v>
      </c>
      <c r="BJ12" t="s">
        <v>97</v>
      </c>
      <c r="BK12" t="s">
        <v>98</v>
      </c>
      <c r="BL12" t="s">
        <v>97</v>
      </c>
      <c r="BM12" t="s">
        <v>219</v>
      </c>
      <c r="BO12" t="s">
        <v>141</v>
      </c>
      <c r="BR12" t="s">
        <v>100</v>
      </c>
      <c r="BS12" t="s">
        <v>245</v>
      </c>
      <c r="BT12">
        <f>HYPERLINK("https%3A%2F%2Fwww.webofscience.com%2Fwos%2Fwoscc%2Ffull-record%2FWOS:000246902300006","View Full Record in Web of Science")</f>
        <v>0</v>
      </c>
    </row>
    <row r="13" spans="1:72" ht="12.75">
      <c r="A13" t="s">
        <v>72</v>
      </c>
      <c r="B13" t="s">
        <v>246</v>
      </c>
      <c r="F13" t="s">
        <v>247</v>
      </c>
      <c r="I13" t="s">
        <v>248</v>
      </c>
      <c r="J13" t="s">
        <v>77</v>
      </c>
      <c r="M13" t="s">
        <v>78</v>
      </c>
      <c r="N13" t="s">
        <v>79</v>
      </c>
      <c r="T13" t="s">
        <v>249</v>
      </c>
      <c r="U13" t="s">
        <v>250</v>
      </c>
      <c r="V13" t="s">
        <v>251</v>
      </c>
      <c r="W13" t="s">
        <v>252</v>
      </c>
      <c r="Y13" t="s">
        <v>253</v>
      </c>
      <c r="Z13" t="s">
        <v>254</v>
      </c>
      <c r="AA13" t="s">
        <v>255</v>
      </c>
      <c r="AB13" t="s">
        <v>256</v>
      </c>
      <c r="AG13">
        <v>24</v>
      </c>
      <c r="AH13">
        <v>7</v>
      </c>
      <c r="AI13">
        <v>7</v>
      </c>
      <c r="AJ13">
        <v>1</v>
      </c>
      <c r="AK13">
        <v>8</v>
      </c>
      <c r="AL13" t="s">
        <v>88</v>
      </c>
      <c r="AM13" t="s">
        <v>89</v>
      </c>
      <c r="AN13" t="s">
        <v>90</v>
      </c>
      <c r="AO13" t="s">
        <v>91</v>
      </c>
      <c r="AP13" t="s">
        <v>92</v>
      </c>
      <c r="AR13" t="s">
        <v>93</v>
      </c>
      <c r="AS13" t="s">
        <v>94</v>
      </c>
      <c r="AT13" t="s">
        <v>257</v>
      </c>
      <c r="AU13">
        <v>2007</v>
      </c>
      <c r="AV13">
        <v>30</v>
      </c>
      <c r="AW13">
        <v>4</v>
      </c>
      <c r="BB13">
        <v>927</v>
      </c>
      <c r="BC13">
        <v>936</v>
      </c>
      <c r="BE13" t="s">
        <v>258</v>
      </c>
      <c r="BF13">
        <f>HYPERLINK("http://dx.doi.org/10.1016/j.advwatres.2006.08.003","http://dx.doi.org/10.1016/j.advwatres.2006.08.003")</f>
        <v>0</v>
      </c>
      <c r="BI13">
        <v>10</v>
      </c>
      <c r="BJ13" t="s">
        <v>97</v>
      </c>
      <c r="BK13" t="s">
        <v>98</v>
      </c>
      <c r="BL13" t="s">
        <v>97</v>
      </c>
      <c r="BM13" t="s">
        <v>259</v>
      </c>
      <c r="BR13" t="s">
        <v>100</v>
      </c>
      <c r="BS13" t="s">
        <v>260</v>
      </c>
      <c r="BT13">
        <f>HYPERLINK("https%3A%2F%2Fwww.webofscience.com%2Fwos%2Fwoscc%2Ffull-record%2FWOS:000245259400015","View Full Record in Web of Science")</f>
        <v>0</v>
      </c>
    </row>
    <row r="14" spans="1:72" ht="12.75">
      <c r="A14" t="s">
        <v>72</v>
      </c>
      <c r="B14" t="s">
        <v>261</v>
      </c>
      <c r="F14" t="s">
        <v>262</v>
      </c>
      <c r="I14" t="s">
        <v>263</v>
      </c>
      <c r="J14" t="s">
        <v>77</v>
      </c>
      <c r="M14" t="s">
        <v>78</v>
      </c>
      <c r="N14" t="s">
        <v>79</v>
      </c>
      <c r="T14" t="s">
        <v>264</v>
      </c>
      <c r="U14" t="s">
        <v>265</v>
      </c>
      <c r="V14" t="s">
        <v>266</v>
      </c>
      <c r="W14" t="s">
        <v>267</v>
      </c>
      <c r="Y14" t="s">
        <v>268</v>
      </c>
      <c r="Z14" t="s">
        <v>269</v>
      </c>
      <c r="AA14" t="s">
        <v>270</v>
      </c>
      <c r="AG14">
        <v>24</v>
      </c>
      <c r="AH14">
        <v>38</v>
      </c>
      <c r="AI14">
        <v>40</v>
      </c>
      <c r="AJ14">
        <v>1</v>
      </c>
      <c r="AK14">
        <v>20</v>
      </c>
      <c r="AL14" t="s">
        <v>88</v>
      </c>
      <c r="AM14" t="s">
        <v>89</v>
      </c>
      <c r="AN14" t="s">
        <v>90</v>
      </c>
      <c r="AO14" t="s">
        <v>91</v>
      </c>
      <c r="AR14" t="s">
        <v>93</v>
      </c>
      <c r="AS14" t="s">
        <v>94</v>
      </c>
      <c r="AT14" t="s">
        <v>111</v>
      </c>
      <c r="AU14">
        <v>2007</v>
      </c>
      <c r="AV14">
        <v>30</v>
      </c>
      <c r="AW14">
        <v>3</v>
      </c>
      <c r="BB14">
        <v>439</v>
      </c>
      <c r="BC14">
        <v>445</v>
      </c>
      <c r="BE14" t="s">
        <v>271</v>
      </c>
      <c r="BF14">
        <f>HYPERLINK("http://dx.doi.org/10.1016/j.advwatres.2006.05.011","http://dx.doi.org/10.1016/j.advwatres.2006.05.011")</f>
        <v>0</v>
      </c>
      <c r="BI14">
        <v>7</v>
      </c>
      <c r="BJ14" t="s">
        <v>97</v>
      </c>
      <c r="BK14" t="s">
        <v>98</v>
      </c>
      <c r="BL14" t="s">
        <v>97</v>
      </c>
      <c r="BM14" t="s">
        <v>113</v>
      </c>
      <c r="BR14" t="s">
        <v>100</v>
      </c>
      <c r="BS14" t="s">
        <v>272</v>
      </c>
      <c r="BT14">
        <f>HYPERLINK("https%3A%2F%2Fwww.webofscience.com%2Fwos%2Fwoscc%2Ffull-record%2FWOS:000244977700012","View Full Record in Web of Science")</f>
        <v>0</v>
      </c>
    </row>
    <row r="15" spans="1:72" ht="12.75">
      <c r="A15" t="s">
        <v>72</v>
      </c>
      <c r="B15" t="s">
        <v>273</v>
      </c>
      <c r="F15" t="s">
        <v>274</v>
      </c>
      <c r="I15" t="s">
        <v>275</v>
      </c>
      <c r="J15" t="s">
        <v>77</v>
      </c>
      <c r="M15" t="s">
        <v>78</v>
      </c>
      <c r="N15" t="s">
        <v>146</v>
      </c>
      <c r="O15" t="s">
        <v>276</v>
      </c>
      <c r="P15">
        <v>2004</v>
      </c>
      <c r="Q15" t="s">
        <v>277</v>
      </c>
      <c r="T15" t="s">
        <v>278</v>
      </c>
      <c r="U15" t="s">
        <v>279</v>
      </c>
      <c r="V15" t="s">
        <v>280</v>
      </c>
      <c r="W15" t="s">
        <v>281</v>
      </c>
      <c r="Y15" t="s">
        <v>282</v>
      </c>
      <c r="Z15" t="s">
        <v>283</v>
      </c>
      <c r="AB15" t="s">
        <v>284</v>
      </c>
      <c r="AG15">
        <v>17</v>
      </c>
      <c r="AH15">
        <v>9</v>
      </c>
      <c r="AI15">
        <v>9</v>
      </c>
      <c r="AJ15">
        <v>0</v>
      </c>
      <c r="AK15">
        <v>12</v>
      </c>
      <c r="AL15" t="s">
        <v>88</v>
      </c>
      <c r="AM15" t="s">
        <v>89</v>
      </c>
      <c r="AN15" t="s">
        <v>90</v>
      </c>
      <c r="AO15" t="s">
        <v>91</v>
      </c>
      <c r="AP15" t="s">
        <v>92</v>
      </c>
      <c r="AR15" t="s">
        <v>93</v>
      </c>
      <c r="AS15" t="s">
        <v>94</v>
      </c>
      <c r="AT15" t="s">
        <v>285</v>
      </c>
      <c r="AU15">
        <v>2007</v>
      </c>
      <c r="AV15">
        <v>30</v>
      </c>
      <c r="AW15">
        <v>2</v>
      </c>
      <c r="AZ15" t="s">
        <v>158</v>
      </c>
      <c r="BB15">
        <v>182</v>
      </c>
      <c r="BC15">
        <v>198</v>
      </c>
      <c r="BE15" t="s">
        <v>286</v>
      </c>
      <c r="BF15">
        <f>HYPERLINK("http://dx.doi.org/10.1016/j.advwatres.2005.03.024","http://dx.doi.org/10.1016/j.advwatres.2005.03.024")</f>
        <v>0</v>
      </c>
      <c r="BI15">
        <v>17</v>
      </c>
      <c r="BJ15" t="s">
        <v>97</v>
      </c>
      <c r="BK15" t="s">
        <v>160</v>
      </c>
      <c r="BL15" t="s">
        <v>97</v>
      </c>
      <c r="BM15" t="s">
        <v>287</v>
      </c>
      <c r="BR15" t="s">
        <v>100</v>
      </c>
      <c r="BS15" t="s">
        <v>288</v>
      </c>
      <c r="BT15">
        <f>HYPERLINK("https%3A%2F%2Fwww.webofscience.com%2Fwos%2Fwoscc%2Ffull-record%2FWOS:000243620000003","View Full Record in Web of Science")</f>
        <v>0</v>
      </c>
    </row>
    <row r="16" spans="1:72" ht="12.75">
      <c r="A16" t="s">
        <v>72</v>
      </c>
      <c r="B16" t="s">
        <v>289</v>
      </c>
      <c r="F16" t="s">
        <v>290</v>
      </c>
      <c r="I16" t="s">
        <v>291</v>
      </c>
      <c r="J16" t="s">
        <v>77</v>
      </c>
      <c r="M16" t="s">
        <v>78</v>
      </c>
      <c r="N16" t="s">
        <v>79</v>
      </c>
      <c r="T16" t="s">
        <v>292</v>
      </c>
      <c r="U16" t="s">
        <v>293</v>
      </c>
      <c r="V16" t="s">
        <v>294</v>
      </c>
      <c r="W16" t="s">
        <v>295</v>
      </c>
      <c r="Y16" t="s">
        <v>296</v>
      </c>
      <c r="Z16" t="s">
        <v>297</v>
      </c>
      <c r="AA16" t="s">
        <v>298</v>
      </c>
      <c r="AB16" t="s">
        <v>299</v>
      </c>
      <c r="AG16">
        <v>25</v>
      </c>
      <c r="AH16">
        <v>12</v>
      </c>
      <c r="AI16">
        <v>12</v>
      </c>
      <c r="AJ16">
        <v>0</v>
      </c>
      <c r="AK16">
        <v>7</v>
      </c>
      <c r="AL16" t="s">
        <v>88</v>
      </c>
      <c r="AM16" t="s">
        <v>89</v>
      </c>
      <c r="AN16" t="s">
        <v>90</v>
      </c>
      <c r="AO16" t="s">
        <v>91</v>
      </c>
      <c r="AR16" t="s">
        <v>93</v>
      </c>
      <c r="AS16" t="s">
        <v>94</v>
      </c>
      <c r="AT16" t="s">
        <v>138</v>
      </c>
      <c r="AU16">
        <v>2007</v>
      </c>
      <c r="AV16">
        <v>30</v>
      </c>
      <c r="AW16">
        <v>12</v>
      </c>
      <c r="BB16">
        <v>2481</v>
      </c>
      <c r="BC16">
        <v>2498</v>
      </c>
      <c r="BE16" t="s">
        <v>300</v>
      </c>
      <c r="BF16">
        <f>HYPERLINK("http://dx.doi.org/10.1016/j.advwatres.2007.05.017","http://dx.doi.org/10.1016/j.advwatres.2007.05.017")</f>
        <v>0</v>
      </c>
      <c r="BI16">
        <v>18</v>
      </c>
      <c r="BJ16" t="s">
        <v>97</v>
      </c>
      <c r="BK16" t="s">
        <v>98</v>
      </c>
      <c r="BL16" t="s">
        <v>97</v>
      </c>
      <c r="BM16" t="s">
        <v>140</v>
      </c>
      <c r="BR16" t="s">
        <v>100</v>
      </c>
      <c r="BS16" t="s">
        <v>301</v>
      </c>
      <c r="BT16">
        <f>HYPERLINK("https%3A%2F%2Fwww.webofscience.com%2Fwos%2Fwoscc%2Ffull-record%2FWOS:000250935500006","View Full Record in Web of Science")</f>
        <v>0</v>
      </c>
    </row>
    <row r="17" spans="1:72" ht="12.75">
      <c r="A17" t="s">
        <v>72</v>
      </c>
      <c r="B17" t="s">
        <v>302</v>
      </c>
      <c r="F17" t="s">
        <v>303</v>
      </c>
      <c r="I17" t="s">
        <v>304</v>
      </c>
      <c r="J17" t="s">
        <v>77</v>
      </c>
      <c r="M17" t="s">
        <v>78</v>
      </c>
      <c r="N17" t="s">
        <v>79</v>
      </c>
      <c r="T17" t="s">
        <v>305</v>
      </c>
      <c r="U17" t="s">
        <v>306</v>
      </c>
      <c r="V17" t="s">
        <v>307</v>
      </c>
      <c r="W17" t="s">
        <v>308</v>
      </c>
      <c r="Y17" t="s">
        <v>309</v>
      </c>
      <c r="Z17" t="s">
        <v>310</v>
      </c>
      <c r="AG17">
        <v>43</v>
      </c>
      <c r="AH17">
        <v>5</v>
      </c>
      <c r="AI17">
        <v>5</v>
      </c>
      <c r="AJ17">
        <v>0</v>
      </c>
      <c r="AK17">
        <v>16</v>
      </c>
      <c r="AL17" t="s">
        <v>88</v>
      </c>
      <c r="AM17" t="s">
        <v>89</v>
      </c>
      <c r="AN17" t="s">
        <v>90</v>
      </c>
      <c r="AO17" t="s">
        <v>91</v>
      </c>
      <c r="AP17" t="s">
        <v>92</v>
      </c>
      <c r="AR17" t="s">
        <v>93</v>
      </c>
      <c r="AS17" t="s">
        <v>94</v>
      </c>
      <c r="AT17" t="s">
        <v>216</v>
      </c>
      <c r="AU17">
        <v>2007</v>
      </c>
      <c r="AV17">
        <v>30</v>
      </c>
      <c r="AW17" t="s">
        <v>217</v>
      </c>
      <c r="BB17">
        <v>1680</v>
      </c>
      <c r="BC17">
        <v>1695</v>
      </c>
      <c r="BE17" t="s">
        <v>311</v>
      </c>
      <c r="BF17">
        <f>HYPERLINK("http://dx.doi.org/10.1016/j.advwatres.2006.05.028","http://dx.doi.org/10.1016/j.advwatres.2006.05.028")</f>
        <v>0</v>
      </c>
      <c r="BI17">
        <v>16</v>
      </c>
      <c r="BJ17" t="s">
        <v>97</v>
      </c>
      <c r="BK17" t="s">
        <v>98</v>
      </c>
      <c r="BL17" t="s">
        <v>97</v>
      </c>
      <c r="BM17" t="s">
        <v>219</v>
      </c>
      <c r="BR17" t="s">
        <v>100</v>
      </c>
      <c r="BS17" t="s">
        <v>312</v>
      </c>
      <c r="BT17">
        <f>HYPERLINK("https%3A%2F%2Fwww.webofscience.com%2Fwos%2Fwoscc%2Ffull-record%2FWOS:000246902300021","View Full Record in Web of Science")</f>
        <v>0</v>
      </c>
    </row>
    <row r="18" spans="1:72" ht="12.75">
      <c r="A18" t="s">
        <v>72</v>
      </c>
      <c r="B18" t="s">
        <v>313</v>
      </c>
      <c r="F18" t="s">
        <v>314</v>
      </c>
      <c r="I18" t="s">
        <v>315</v>
      </c>
      <c r="J18" t="s">
        <v>77</v>
      </c>
      <c r="M18" t="s">
        <v>78</v>
      </c>
      <c r="N18" t="s">
        <v>79</v>
      </c>
      <c r="T18" t="s">
        <v>316</v>
      </c>
      <c r="U18" t="s">
        <v>317</v>
      </c>
      <c r="V18" t="s">
        <v>318</v>
      </c>
      <c r="W18" t="s">
        <v>319</v>
      </c>
      <c r="Y18" t="s">
        <v>320</v>
      </c>
      <c r="Z18" t="s">
        <v>321</v>
      </c>
      <c r="AA18" t="s">
        <v>322</v>
      </c>
      <c r="AB18" t="s">
        <v>323</v>
      </c>
      <c r="AG18">
        <v>92</v>
      </c>
      <c r="AH18">
        <v>30</v>
      </c>
      <c r="AI18">
        <v>30</v>
      </c>
      <c r="AJ18">
        <v>1</v>
      </c>
      <c r="AK18">
        <v>17</v>
      </c>
      <c r="AL18" t="s">
        <v>88</v>
      </c>
      <c r="AM18" t="s">
        <v>89</v>
      </c>
      <c r="AN18" t="s">
        <v>90</v>
      </c>
      <c r="AO18" t="s">
        <v>91</v>
      </c>
      <c r="AP18" t="s">
        <v>92</v>
      </c>
      <c r="AR18" t="s">
        <v>93</v>
      </c>
      <c r="AS18" t="s">
        <v>94</v>
      </c>
      <c r="AT18" t="s">
        <v>111</v>
      </c>
      <c r="AU18">
        <v>2007</v>
      </c>
      <c r="AV18">
        <v>30</v>
      </c>
      <c r="AW18">
        <v>3</v>
      </c>
      <c r="BB18">
        <v>555</v>
      </c>
      <c r="BC18">
        <v>575</v>
      </c>
      <c r="BE18" t="s">
        <v>324</v>
      </c>
      <c r="BF18">
        <f>HYPERLINK("http://dx.doi.org/10.1016/j.advwatres.2006.04.011","http://dx.doi.org/10.1016/j.advwatres.2006.04.011")</f>
        <v>0</v>
      </c>
      <c r="BI18">
        <v>21</v>
      </c>
      <c r="BJ18" t="s">
        <v>97</v>
      </c>
      <c r="BK18" t="s">
        <v>98</v>
      </c>
      <c r="BL18" t="s">
        <v>97</v>
      </c>
      <c r="BM18" t="s">
        <v>113</v>
      </c>
      <c r="BR18" t="s">
        <v>100</v>
      </c>
      <c r="BS18" t="s">
        <v>325</v>
      </c>
      <c r="BT18">
        <f>HYPERLINK("https%3A%2F%2Fwww.webofscience.com%2Fwos%2Fwoscc%2Ffull-record%2FWOS:000244977700022","View Full Record in Web of Science")</f>
        <v>0</v>
      </c>
    </row>
    <row r="19" spans="1:72" ht="12.75">
      <c r="A19" t="s">
        <v>72</v>
      </c>
      <c r="B19" t="s">
        <v>326</v>
      </c>
      <c r="F19" t="s">
        <v>327</v>
      </c>
      <c r="I19" t="s">
        <v>328</v>
      </c>
      <c r="J19" t="s">
        <v>77</v>
      </c>
      <c r="M19" t="s">
        <v>78</v>
      </c>
      <c r="N19" t="s">
        <v>79</v>
      </c>
      <c r="T19" t="s">
        <v>329</v>
      </c>
      <c r="U19" t="s">
        <v>330</v>
      </c>
      <c r="V19" t="s">
        <v>331</v>
      </c>
      <c r="W19" t="s">
        <v>332</v>
      </c>
      <c r="Y19" t="s">
        <v>333</v>
      </c>
      <c r="Z19" t="s">
        <v>334</v>
      </c>
      <c r="AA19" t="s">
        <v>335</v>
      </c>
      <c r="AB19" t="s">
        <v>336</v>
      </c>
      <c r="AG19">
        <v>32</v>
      </c>
      <c r="AH19">
        <v>19</v>
      </c>
      <c r="AI19">
        <v>21</v>
      </c>
      <c r="AJ19">
        <v>0</v>
      </c>
      <c r="AK19">
        <v>14</v>
      </c>
      <c r="AL19" t="s">
        <v>88</v>
      </c>
      <c r="AM19" t="s">
        <v>89</v>
      </c>
      <c r="AN19" t="s">
        <v>90</v>
      </c>
      <c r="AO19" t="s">
        <v>91</v>
      </c>
      <c r="AP19" t="s">
        <v>92</v>
      </c>
      <c r="AR19" t="s">
        <v>93</v>
      </c>
      <c r="AS19" t="s">
        <v>94</v>
      </c>
      <c r="AT19" t="s">
        <v>337</v>
      </c>
      <c r="AU19">
        <v>2007</v>
      </c>
      <c r="AV19">
        <v>30</v>
      </c>
      <c r="AW19">
        <v>1</v>
      </c>
      <c r="BB19">
        <v>43</v>
      </c>
      <c r="BC19">
        <v>58</v>
      </c>
      <c r="BE19" t="s">
        <v>338</v>
      </c>
      <c r="BF19">
        <f>HYPERLINK("http://dx.doi.org/10.1016/j.advwatres.2006.02.011","http://dx.doi.org/10.1016/j.advwatres.2006.02.011")</f>
        <v>0</v>
      </c>
      <c r="BI19">
        <v>16</v>
      </c>
      <c r="BJ19" t="s">
        <v>97</v>
      </c>
      <c r="BK19" t="s">
        <v>98</v>
      </c>
      <c r="BL19" t="s">
        <v>97</v>
      </c>
      <c r="BM19" t="s">
        <v>339</v>
      </c>
      <c r="BR19" t="s">
        <v>100</v>
      </c>
      <c r="BS19" t="s">
        <v>340</v>
      </c>
      <c r="BT19">
        <f>HYPERLINK("https%3A%2F%2Fwww.webofscience.com%2Fwos%2Fwoscc%2Ffull-record%2FWOS:000242775300004","View Full Record in Web of Science")</f>
        <v>0</v>
      </c>
    </row>
    <row r="20" spans="1:72" ht="12.75">
      <c r="A20" t="s">
        <v>72</v>
      </c>
      <c r="B20" t="s">
        <v>341</v>
      </c>
      <c r="F20" t="s">
        <v>342</v>
      </c>
      <c r="I20" t="s">
        <v>343</v>
      </c>
      <c r="J20" t="s">
        <v>77</v>
      </c>
      <c r="M20" t="s">
        <v>78</v>
      </c>
      <c r="N20" t="s">
        <v>146</v>
      </c>
      <c r="O20" t="s">
        <v>147</v>
      </c>
      <c r="P20">
        <v>2005</v>
      </c>
      <c r="Q20" t="s">
        <v>148</v>
      </c>
      <c r="T20" t="s">
        <v>344</v>
      </c>
      <c r="U20" t="s">
        <v>345</v>
      </c>
      <c r="V20" t="s">
        <v>346</v>
      </c>
      <c r="W20" t="s">
        <v>347</v>
      </c>
      <c r="Y20" t="s">
        <v>348</v>
      </c>
      <c r="Z20" t="s">
        <v>349</v>
      </c>
      <c r="AA20" t="s">
        <v>350</v>
      </c>
      <c r="AB20" t="s">
        <v>351</v>
      </c>
      <c r="AG20">
        <v>81</v>
      </c>
      <c r="AH20">
        <v>35</v>
      </c>
      <c r="AI20">
        <v>36</v>
      </c>
      <c r="AJ20">
        <v>1</v>
      </c>
      <c r="AK20">
        <v>20</v>
      </c>
      <c r="AL20" t="s">
        <v>88</v>
      </c>
      <c r="AM20" t="s">
        <v>89</v>
      </c>
      <c r="AN20" t="s">
        <v>90</v>
      </c>
      <c r="AO20" t="s">
        <v>91</v>
      </c>
      <c r="AP20" t="s">
        <v>92</v>
      </c>
      <c r="AR20" t="s">
        <v>93</v>
      </c>
      <c r="AS20" t="s">
        <v>94</v>
      </c>
      <c r="AT20" t="s">
        <v>157</v>
      </c>
      <c r="AU20">
        <v>2007</v>
      </c>
      <c r="AV20">
        <v>30</v>
      </c>
      <c r="AW20">
        <v>10</v>
      </c>
      <c r="AZ20" t="s">
        <v>158</v>
      </c>
      <c r="BB20">
        <v>2159</v>
      </c>
      <c r="BC20">
        <v>2175</v>
      </c>
      <c r="BE20" t="s">
        <v>352</v>
      </c>
      <c r="BF20">
        <f>HYPERLINK("http://dx.doi.org/10.1016/j.advwatres.2006.09.008","http://dx.doi.org/10.1016/j.advwatres.2006.09.008")</f>
        <v>0</v>
      </c>
      <c r="BI20">
        <v>17</v>
      </c>
      <c r="BJ20" t="s">
        <v>97</v>
      </c>
      <c r="BK20" t="s">
        <v>160</v>
      </c>
      <c r="BL20" t="s">
        <v>97</v>
      </c>
      <c r="BM20" t="s">
        <v>161</v>
      </c>
      <c r="BR20" t="s">
        <v>100</v>
      </c>
      <c r="BS20" t="s">
        <v>353</v>
      </c>
      <c r="BT20">
        <f>HYPERLINK("https%3A%2F%2Fwww.webofscience.com%2Fwos%2Fwoscc%2Ffull-record%2FWOS:000249645700011","View Full Record in Web of Science")</f>
        <v>0</v>
      </c>
    </row>
    <row r="21" spans="1:72" ht="12.75">
      <c r="A21" t="s">
        <v>72</v>
      </c>
      <c r="B21" t="s">
        <v>354</v>
      </c>
      <c r="F21" t="s">
        <v>355</v>
      </c>
      <c r="I21" t="s">
        <v>356</v>
      </c>
      <c r="J21" t="s">
        <v>77</v>
      </c>
      <c r="M21" t="s">
        <v>78</v>
      </c>
      <c r="N21" t="s">
        <v>79</v>
      </c>
      <c r="T21" t="s">
        <v>357</v>
      </c>
      <c r="U21" t="s">
        <v>358</v>
      </c>
      <c r="V21" t="s">
        <v>359</v>
      </c>
      <c r="W21" t="s">
        <v>360</v>
      </c>
      <c r="Y21" t="s">
        <v>361</v>
      </c>
      <c r="Z21" t="s">
        <v>362</v>
      </c>
      <c r="AG21">
        <v>46</v>
      </c>
      <c r="AH21">
        <v>16</v>
      </c>
      <c r="AI21">
        <v>17</v>
      </c>
      <c r="AJ21">
        <v>3</v>
      </c>
      <c r="AK21">
        <v>17</v>
      </c>
      <c r="AL21" t="s">
        <v>88</v>
      </c>
      <c r="AM21" t="s">
        <v>89</v>
      </c>
      <c r="AN21" t="s">
        <v>90</v>
      </c>
      <c r="AO21" t="s">
        <v>91</v>
      </c>
      <c r="AP21" t="s">
        <v>92</v>
      </c>
      <c r="AR21" t="s">
        <v>93</v>
      </c>
      <c r="AS21" t="s">
        <v>94</v>
      </c>
      <c r="AT21" t="s">
        <v>202</v>
      </c>
      <c r="AU21">
        <v>2007</v>
      </c>
      <c r="AV21">
        <v>30</v>
      </c>
      <c r="AW21">
        <v>8</v>
      </c>
      <c r="BB21">
        <v>1797</v>
      </c>
      <c r="BC21">
        <v>1814</v>
      </c>
      <c r="BE21" t="s">
        <v>363</v>
      </c>
      <c r="BF21">
        <f>HYPERLINK("http://dx.doi.org/10.1016/j.advwatres.2007.02.009","http://dx.doi.org/10.1016/j.advwatres.2007.02.009")</f>
        <v>0</v>
      </c>
      <c r="BI21">
        <v>18</v>
      </c>
      <c r="BJ21" t="s">
        <v>97</v>
      </c>
      <c r="BK21" t="s">
        <v>98</v>
      </c>
      <c r="BL21" t="s">
        <v>97</v>
      </c>
      <c r="BM21" t="s">
        <v>204</v>
      </c>
      <c r="BR21" t="s">
        <v>100</v>
      </c>
      <c r="BS21" t="s">
        <v>364</v>
      </c>
      <c r="BT21">
        <f>HYPERLINK("https%3A%2F%2Fwww.webofscience.com%2Fwos%2Fwoscc%2Ffull-record%2FWOS:000247713700008","View Full Record in Web of Science")</f>
        <v>0</v>
      </c>
    </row>
    <row r="22" spans="1:72" ht="12.75">
      <c r="A22" t="s">
        <v>72</v>
      </c>
      <c r="B22" t="s">
        <v>365</v>
      </c>
      <c r="F22" t="s">
        <v>366</v>
      </c>
      <c r="I22" t="s">
        <v>367</v>
      </c>
      <c r="J22" t="s">
        <v>77</v>
      </c>
      <c r="M22" t="s">
        <v>78</v>
      </c>
      <c r="N22" t="s">
        <v>79</v>
      </c>
      <c r="T22" t="s">
        <v>368</v>
      </c>
      <c r="U22" t="s">
        <v>369</v>
      </c>
      <c r="V22" t="s">
        <v>370</v>
      </c>
      <c r="W22" t="s">
        <v>371</v>
      </c>
      <c r="Y22" t="s">
        <v>372</v>
      </c>
      <c r="Z22" t="s">
        <v>373</v>
      </c>
      <c r="AA22" t="s">
        <v>374</v>
      </c>
      <c r="AB22" t="s">
        <v>375</v>
      </c>
      <c r="AG22">
        <v>28</v>
      </c>
      <c r="AH22">
        <v>2</v>
      </c>
      <c r="AI22">
        <v>2</v>
      </c>
      <c r="AJ22">
        <v>0</v>
      </c>
      <c r="AK22">
        <v>9</v>
      </c>
      <c r="AL22" t="s">
        <v>88</v>
      </c>
      <c r="AM22" t="s">
        <v>89</v>
      </c>
      <c r="AN22" t="s">
        <v>90</v>
      </c>
      <c r="AO22" t="s">
        <v>91</v>
      </c>
      <c r="AR22" t="s">
        <v>93</v>
      </c>
      <c r="AS22" t="s">
        <v>94</v>
      </c>
      <c r="AT22" t="s">
        <v>216</v>
      </c>
      <c r="AU22">
        <v>2007</v>
      </c>
      <c r="AV22">
        <v>30</v>
      </c>
      <c r="AW22" t="s">
        <v>217</v>
      </c>
      <c r="BB22">
        <v>1562</v>
      </c>
      <c r="BC22">
        <v>1570</v>
      </c>
      <c r="BE22" t="s">
        <v>376</v>
      </c>
      <c r="BF22">
        <f>HYPERLINK("http://dx.doi.org/10.1016/j.advwatres.2006.05.015","http://dx.doi.org/10.1016/j.advwatres.2006.05.015")</f>
        <v>0</v>
      </c>
      <c r="BI22">
        <v>9</v>
      </c>
      <c r="BJ22" t="s">
        <v>97</v>
      </c>
      <c r="BK22" t="s">
        <v>98</v>
      </c>
      <c r="BL22" t="s">
        <v>97</v>
      </c>
      <c r="BM22" t="s">
        <v>219</v>
      </c>
      <c r="BR22" t="s">
        <v>100</v>
      </c>
      <c r="BS22" t="s">
        <v>377</v>
      </c>
      <c r="BT22">
        <f>HYPERLINK("https%3A%2F%2Fwww.webofscience.com%2Fwos%2Fwoscc%2Ffull-record%2FWOS:000246902300012","View Full Record in Web of Science")</f>
        <v>0</v>
      </c>
    </row>
    <row r="23" spans="1:72" ht="12.75">
      <c r="A23" t="s">
        <v>72</v>
      </c>
      <c r="B23" t="s">
        <v>378</v>
      </c>
      <c r="F23" t="s">
        <v>379</v>
      </c>
      <c r="I23" t="s">
        <v>380</v>
      </c>
      <c r="J23" t="s">
        <v>77</v>
      </c>
      <c r="M23" t="s">
        <v>78</v>
      </c>
      <c r="N23" t="s">
        <v>79</v>
      </c>
      <c r="T23" t="s">
        <v>381</v>
      </c>
      <c r="U23" t="s">
        <v>382</v>
      </c>
      <c r="V23" t="s">
        <v>383</v>
      </c>
      <c r="W23" t="s">
        <v>384</v>
      </c>
      <c r="Y23" t="s">
        <v>385</v>
      </c>
      <c r="Z23" t="s">
        <v>386</v>
      </c>
      <c r="AA23" t="s">
        <v>387</v>
      </c>
      <c r="AB23" t="s">
        <v>388</v>
      </c>
      <c r="AG23">
        <v>61</v>
      </c>
      <c r="AH23">
        <v>44</v>
      </c>
      <c r="AI23">
        <v>48</v>
      </c>
      <c r="AJ23">
        <v>0</v>
      </c>
      <c r="AK23">
        <v>35</v>
      </c>
      <c r="AL23" t="s">
        <v>88</v>
      </c>
      <c r="AM23" t="s">
        <v>89</v>
      </c>
      <c r="AN23" t="s">
        <v>90</v>
      </c>
      <c r="AO23" t="s">
        <v>91</v>
      </c>
      <c r="AP23" t="s">
        <v>92</v>
      </c>
      <c r="AR23" t="s">
        <v>93</v>
      </c>
      <c r="AS23" t="s">
        <v>94</v>
      </c>
      <c r="AT23" t="s">
        <v>111</v>
      </c>
      <c r="AU23">
        <v>2007</v>
      </c>
      <c r="AV23">
        <v>30</v>
      </c>
      <c r="AW23">
        <v>3</v>
      </c>
      <c r="BB23">
        <v>528</v>
      </c>
      <c r="BC23">
        <v>542</v>
      </c>
      <c r="BE23" t="s">
        <v>389</v>
      </c>
      <c r="BF23">
        <f>HYPERLINK("http://dx.doi.org/10.1016/j.advwatres.2006.04.004","http://dx.doi.org/10.1016/j.advwatres.2006.04.004")</f>
        <v>0</v>
      </c>
      <c r="BI23">
        <v>15</v>
      </c>
      <c r="BJ23" t="s">
        <v>97</v>
      </c>
      <c r="BK23" t="s">
        <v>390</v>
      </c>
      <c r="BL23" t="s">
        <v>97</v>
      </c>
      <c r="BM23" t="s">
        <v>113</v>
      </c>
      <c r="BR23" t="s">
        <v>100</v>
      </c>
      <c r="BS23" t="s">
        <v>391</v>
      </c>
      <c r="BT23">
        <f>HYPERLINK("https%3A%2F%2Fwww.webofscience.com%2Fwos%2Fwoscc%2Ffull-record%2FWOS:000244977700020","View Full Record in Web of Science")</f>
        <v>0</v>
      </c>
    </row>
    <row r="24" spans="1:72" ht="12.75">
      <c r="A24" t="s">
        <v>72</v>
      </c>
      <c r="B24" t="s">
        <v>392</v>
      </c>
      <c r="F24" t="s">
        <v>393</v>
      </c>
      <c r="I24" t="s">
        <v>394</v>
      </c>
      <c r="J24" t="s">
        <v>77</v>
      </c>
      <c r="M24" t="s">
        <v>78</v>
      </c>
      <c r="N24" t="s">
        <v>79</v>
      </c>
      <c r="T24" t="s">
        <v>395</v>
      </c>
      <c r="U24" t="s">
        <v>396</v>
      </c>
      <c r="V24" t="s">
        <v>397</v>
      </c>
      <c r="W24" t="s">
        <v>398</v>
      </c>
      <c r="Y24" t="s">
        <v>399</v>
      </c>
      <c r="Z24" t="s">
        <v>400</v>
      </c>
      <c r="AG24">
        <v>37</v>
      </c>
      <c r="AH24">
        <v>24</v>
      </c>
      <c r="AI24">
        <v>24</v>
      </c>
      <c r="AJ24">
        <v>1</v>
      </c>
      <c r="AK24">
        <v>23</v>
      </c>
      <c r="AL24" t="s">
        <v>88</v>
      </c>
      <c r="AM24" t="s">
        <v>89</v>
      </c>
      <c r="AN24" t="s">
        <v>90</v>
      </c>
      <c r="AO24" t="s">
        <v>91</v>
      </c>
      <c r="AP24" t="s">
        <v>92</v>
      </c>
      <c r="AR24" t="s">
        <v>93</v>
      </c>
      <c r="AS24" t="s">
        <v>94</v>
      </c>
      <c r="AT24" t="s">
        <v>111</v>
      </c>
      <c r="AU24">
        <v>2007</v>
      </c>
      <c r="AV24">
        <v>30</v>
      </c>
      <c r="AW24">
        <v>3</v>
      </c>
      <c r="BB24">
        <v>641</v>
      </c>
      <c r="BC24">
        <v>664</v>
      </c>
      <c r="BE24" t="s">
        <v>401</v>
      </c>
      <c r="BF24">
        <f>HYPERLINK("http://dx.doi.org/10.1016/j.advwatres.2006.03.006","http://dx.doi.org/10.1016/j.advwatres.2006.03.006")</f>
        <v>0</v>
      </c>
      <c r="BI24">
        <v>24</v>
      </c>
      <c r="BJ24" t="s">
        <v>97</v>
      </c>
      <c r="BK24" t="s">
        <v>390</v>
      </c>
      <c r="BL24" t="s">
        <v>97</v>
      </c>
      <c r="BM24" t="s">
        <v>113</v>
      </c>
      <c r="BR24" t="s">
        <v>100</v>
      </c>
      <c r="BS24" t="s">
        <v>402</v>
      </c>
      <c r="BT24">
        <f>HYPERLINK("https%3A%2F%2Fwww.webofscience.com%2Fwos%2Fwoscc%2Ffull-record%2FWOS:000244977700027","View Full Record in Web of Science")</f>
        <v>0</v>
      </c>
    </row>
    <row r="25" spans="1:72" ht="12.75">
      <c r="A25" t="s">
        <v>72</v>
      </c>
      <c r="B25" t="s">
        <v>403</v>
      </c>
      <c r="F25" t="s">
        <v>404</v>
      </c>
      <c r="I25" t="s">
        <v>405</v>
      </c>
      <c r="J25" t="s">
        <v>77</v>
      </c>
      <c r="M25" t="s">
        <v>78</v>
      </c>
      <c r="N25" t="s">
        <v>79</v>
      </c>
      <c r="T25" t="s">
        <v>406</v>
      </c>
      <c r="U25" t="s">
        <v>407</v>
      </c>
      <c r="V25" t="s">
        <v>408</v>
      </c>
      <c r="W25" t="s">
        <v>409</v>
      </c>
      <c r="Y25" t="s">
        <v>410</v>
      </c>
      <c r="Z25" t="s">
        <v>411</v>
      </c>
      <c r="AA25" t="s">
        <v>412</v>
      </c>
      <c r="AB25" t="s">
        <v>413</v>
      </c>
      <c r="AG25">
        <v>28</v>
      </c>
      <c r="AH25">
        <v>21</v>
      </c>
      <c r="AI25">
        <v>22</v>
      </c>
      <c r="AJ25">
        <v>0</v>
      </c>
      <c r="AK25">
        <v>18</v>
      </c>
      <c r="AL25" t="s">
        <v>88</v>
      </c>
      <c r="AM25" t="s">
        <v>89</v>
      </c>
      <c r="AN25" t="s">
        <v>90</v>
      </c>
      <c r="AO25" t="s">
        <v>91</v>
      </c>
      <c r="AP25" t="s">
        <v>92</v>
      </c>
      <c r="AR25" t="s">
        <v>93</v>
      </c>
      <c r="AS25" t="s">
        <v>94</v>
      </c>
      <c r="AT25" t="s">
        <v>337</v>
      </c>
      <c r="AU25">
        <v>2007</v>
      </c>
      <c r="AV25">
        <v>30</v>
      </c>
      <c r="AW25">
        <v>1</v>
      </c>
      <c r="BB25">
        <v>59</v>
      </c>
      <c r="BC25">
        <v>79</v>
      </c>
      <c r="BE25" t="s">
        <v>414</v>
      </c>
      <c r="BF25">
        <f>HYPERLINK("http://dx.doi.org/10.1016/j.advwatres.2006.02.007","http://dx.doi.org/10.1016/j.advwatres.2006.02.007")</f>
        <v>0</v>
      </c>
      <c r="BI25">
        <v>21</v>
      </c>
      <c r="BJ25" t="s">
        <v>97</v>
      </c>
      <c r="BK25" t="s">
        <v>98</v>
      </c>
      <c r="BL25" t="s">
        <v>97</v>
      </c>
      <c r="BM25" t="s">
        <v>339</v>
      </c>
      <c r="BR25" t="s">
        <v>100</v>
      </c>
      <c r="BS25" t="s">
        <v>415</v>
      </c>
      <c r="BT25">
        <f>HYPERLINK("https%3A%2F%2Fwww.webofscience.com%2Fwos%2Fwoscc%2Ffull-record%2FWOS:000242775300005","View Full Record in Web of Science")</f>
        <v>0</v>
      </c>
    </row>
    <row r="26" spans="1:72" ht="12.75">
      <c r="A26" t="s">
        <v>72</v>
      </c>
      <c r="B26" t="s">
        <v>416</v>
      </c>
      <c r="F26" t="s">
        <v>417</v>
      </c>
      <c r="I26" t="s">
        <v>418</v>
      </c>
      <c r="J26" t="s">
        <v>77</v>
      </c>
      <c r="M26" t="s">
        <v>78</v>
      </c>
      <c r="N26" t="s">
        <v>79</v>
      </c>
      <c r="T26" t="s">
        <v>419</v>
      </c>
      <c r="U26" t="s">
        <v>420</v>
      </c>
      <c r="V26" t="s">
        <v>421</v>
      </c>
      <c r="W26" t="s">
        <v>422</v>
      </c>
      <c r="Y26" t="s">
        <v>423</v>
      </c>
      <c r="Z26" t="s">
        <v>424</v>
      </c>
      <c r="AA26" t="s">
        <v>425</v>
      </c>
      <c r="AB26" t="s">
        <v>426</v>
      </c>
      <c r="AG26">
        <v>45</v>
      </c>
      <c r="AH26">
        <v>16</v>
      </c>
      <c r="AI26">
        <v>18</v>
      </c>
      <c r="AJ26">
        <v>0</v>
      </c>
      <c r="AK26">
        <v>13</v>
      </c>
      <c r="AL26" t="s">
        <v>88</v>
      </c>
      <c r="AM26" t="s">
        <v>89</v>
      </c>
      <c r="AN26" t="s">
        <v>90</v>
      </c>
      <c r="AO26" t="s">
        <v>91</v>
      </c>
      <c r="AP26" t="s">
        <v>92</v>
      </c>
      <c r="AR26" t="s">
        <v>93</v>
      </c>
      <c r="AS26" t="s">
        <v>94</v>
      </c>
      <c r="AT26" t="s">
        <v>337</v>
      </c>
      <c r="AU26">
        <v>2007</v>
      </c>
      <c r="AV26">
        <v>30</v>
      </c>
      <c r="AW26">
        <v>1</v>
      </c>
      <c r="BB26">
        <v>118</v>
      </c>
      <c r="BC26">
        <v>134</v>
      </c>
      <c r="BE26" t="s">
        <v>427</v>
      </c>
      <c r="BF26">
        <f>HYPERLINK("http://dx.doi.org/10.1016/j.advwatres.2006.03.005","http://dx.doi.org/10.1016/j.advwatres.2006.03.005")</f>
        <v>0</v>
      </c>
      <c r="BI26">
        <v>17</v>
      </c>
      <c r="BJ26" t="s">
        <v>97</v>
      </c>
      <c r="BK26" t="s">
        <v>98</v>
      </c>
      <c r="BL26" t="s">
        <v>97</v>
      </c>
      <c r="BM26" t="s">
        <v>339</v>
      </c>
      <c r="BR26" t="s">
        <v>100</v>
      </c>
      <c r="BS26" t="s">
        <v>428</v>
      </c>
      <c r="BT26">
        <f>HYPERLINK("https%3A%2F%2Fwww.webofscience.com%2Fwos%2Fwoscc%2Ffull-record%2FWOS:000242775300009","View Full Record in Web of Science")</f>
        <v>0</v>
      </c>
    </row>
    <row r="27" spans="1:72" ht="12.75">
      <c r="A27" t="s">
        <v>72</v>
      </c>
      <c r="B27" t="s">
        <v>429</v>
      </c>
      <c r="F27" t="s">
        <v>430</v>
      </c>
      <c r="I27" t="s">
        <v>431</v>
      </c>
      <c r="J27" t="s">
        <v>77</v>
      </c>
      <c r="M27" t="s">
        <v>78</v>
      </c>
      <c r="N27" t="s">
        <v>79</v>
      </c>
      <c r="T27" t="s">
        <v>432</v>
      </c>
      <c r="V27" t="s">
        <v>433</v>
      </c>
      <c r="W27" t="s">
        <v>434</v>
      </c>
      <c r="Y27" t="s">
        <v>435</v>
      </c>
      <c r="Z27" t="s">
        <v>436</v>
      </c>
      <c r="AA27" t="s">
        <v>437</v>
      </c>
      <c r="AG27">
        <v>23</v>
      </c>
      <c r="AH27">
        <v>14</v>
      </c>
      <c r="AI27">
        <v>14</v>
      </c>
      <c r="AJ27">
        <v>0</v>
      </c>
      <c r="AK27">
        <v>9</v>
      </c>
      <c r="AL27" t="s">
        <v>88</v>
      </c>
      <c r="AM27" t="s">
        <v>89</v>
      </c>
      <c r="AN27" t="s">
        <v>90</v>
      </c>
      <c r="AO27" t="s">
        <v>91</v>
      </c>
      <c r="AP27" t="s">
        <v>92</v>
      </c>
      <c r="AR27" t="s">
        <v>93</v>
      </c>
      <c r="AS27" t="s">
        <v>94</v>
      </c>
      <c r="AT27" t="s">
        <v>95</v>
      </c>
      <c r="AU27">
        <v>2007</v>
      </c>
      <c r="AV27">
        <v>30</v>
      </c>
      <c r="AW27">
        <v>5</v>
      </c>
      <c r="BB27">
        <v>1160</v>
      </c>
      <c r="BC27">
        <v>1167</v>
      </c>
      <c r="BE27" t="s">
        <v>438</v>
      </c>
      <c r="BF27">
        <f>HYPERLINK("http://dx.doi.org/10.1016/j.advwatres.2006.10.008","http://dx.doi.org/10.1016/j.advwatres.2006.10.008")</f>
        <v>0</v>
      </c>
      <c r="BI27">
        <v>8</v>
      </c>
      <c r="BJ27" t="s">
        <v>97</v>
      </c>
      <c r="BK27" t="s">
        <v>98</v>
      </c>
      <c r="BL27" t="s">
        <v>97</v>
      </c>
      <c r="BM27" t="s">
        <v>99</v>
      </c>
      <c r="BR27" t="s">
        <v>100</v>
      </c>
      <c r="BS27" t="s">
        <v>439</v>
      </c>
      <c r="BT27">
        <f>HYPERLINK("https%3A%2F%2Fwww.webofscience.com%2Fwos%2Fwoscc%2Ffull-record%2FWOS:000246092800009","View Full Record in Web of Science")</f>
        <v>0</v>
      </c>
    </row>
    <row r="28" spans="1:72" ht="12.75">
      <c r="A28" t="s">
        <v>72</v>
      </c>
      <c r="B28" t="s">
        <v>440</v>
      </c>
      <c r="F28" t="s">
        <v>441</v>
      </c>
      <c r="I28" t="s">
        <v>442</v>
      </c>
      <c r="J28" t="s">
        <v>77</v>
      </c>
      <c r="M28" t="s">
        <v>78</v>
      </c>
      <c r="N28" t="s">
        <v>79</v>
      </c>
      <c r="T28" t="s">
        <v>443</v>
      </c>
      <c r="U28" t="s">
        <v>444</v>
      </c>
      <c r="V28" t="s">
        <v>445</v>
      </c>
      <c r="W28" t="s">
        <v>446</v>
      </c>
      <c r="Y28" t="s">
        <v>320</v>
      </c>
      <c r="Z28" t="s">
        <v>447</v>
      </c>
      <c r="AA28" t="s">
        <v>448</v>
      </c>
      <c r="AB28" t="s">
        <v>449</v>
      </c>
      <c r="AG28">
        <v>29</v>
      </c>
      <c r="AH28">
        <v>17</v>
      </c>
      <c r="AI28">
        <v>17</v>
      </c>
      <c r="AJ28">
        <v>0</v>
      </c>
      <c r="AK28">
        <v>8</v>
      </c>
      <c r="AL28" t="s">
        <v>88</v>
      </c>
      <c r="AM28" t="s">
        <v>89</v>
      </c>
      <c r="AN28" t="s">
        <v>90</v>
      </c>
      <c r="AO28" t="s">
        <v>91</v>
      </c>
      <c r="AP28" t="s">
        <v>92</v>
      </c>
      <c r="AR28" t="s">
        <v>93</v>
      </c>
      <c r="AS28" t="s">
        <v>94</v>
      </c>
      <c r="AT28" t="s">
        <v>111</v>
      </c>
      <c r="AU28">
        <v>2007</v>
      </c>
      <c r="AV28">
        <v>30</v>
      </c>
      <c r="AW28">
        <v>3</v>
      </c>
      <c r="BB28">
        <v>354</v>
      </c>
      <c r="BC28">
        <v>365</v>
      </c>
      <c r="BE28" t="s">
        <v>450</v>
      </c>
      <c r="BF28">
        <f>HYPERLINK("http://dx.doi.org/10.1016/j.advwatres.2006.06.010","http://dx.doi.org/10.1016/j.advwatres.2006.06.010")</f>
        <v>0</v>
      </c>
      <c r="BI28">
        <v>12</v>
      </c>
      <c r="BJ28" t="s">
        <v>97</v>
      </c>
      <c r="BK28" t="s">
        <v>98</v>
      </c>
      <c r="BL28" t="s">
        <v>97</v>
      </c>
      <c r="BM28" t="s">
        <v>113</v>
      </c>
      <c r="BR28" t="s">
        <v>100</v>
      </c>
      <c r="BS28" t="s">
        <v>451</v>
      </c>
      <c r="BT28">
        <f>HYPERLINK("https%3A%2F%2Fwww.webofscience.com%2Fwos%2Fwoscc%2Ffull-record%2FWOS:000244977700004","View Full Record in Web of Science")</f>
        <v>0</v>
      </c>
    </row>
    <row r="29" spans="1:72" ht="12.75">
      <c r="A29" t="s">
        <v>72</v>
      </c>
      <c r="B29" t="s">
        <v>452</v>
      </c>
      <c r="F29" t="s">
        <v>453</v>
      </c>
      <c r="I29" t="s">
        <v>454</v>
      </c>
      <c r="J29" t="s">
        <v>77</v>
      </c>
      <c r="M29" t="s">
        <v>78</v>
      </c>
      <c r="N29" t="s">
        <v>79</v>
      </c>
      <c r="T29" t="s">
        <v>455</v>
      </c>
      <c r="U29" t="s">
        <v>456</v>
      </c>
      <c r="V29" t="s">
        <v>457</v>
      </c>
      <c r="W29" t="s">
        <v>458</v>
      </c>
      <c r="Y29" t="s">
        <v>459</v>
      </c>
      <c r="Z29" t="s">
        <v>460</v>
      </c>
      <c r="AG29">
        <v>9</v>
      </c>
      <c r="AH29">
        <v>2</v>
      </c>
      <c r="AI29">
        <v>2</v>
      </c>
      <c r="AJ29">
        <v>0</v>
      </c>
      <c r="AK29">
        <v>1</v>
      </c>
      <c r="AL29" t="s">
        <v>88</v>
      </c>
      <c r="AM29" t="s">
        <v>89</v>
      </c>
      <c r="AN29" t="s">
        <v>90</v>
      </c>
      <c r="AO29" t="s">
        <v>91</v>
      </c>
      <c r="AR29" t="s">
        <v>93</v>
      </c>
      <c r="AS29" t="s">
        <v>94</v>
      </c>
      <c r="AT29" t="s">
        <v>337</v>
      </c>
      <c r="AU29">
        <v>2007</v>
      </c>
      <c r="AV29">
        <v>30</v>
      </c>
      <c r="AW29">
        <v>1</v>
      </c>
      <c r="BB29">
        <v>113</v>
      </c>
      <c r="BC29">
        <v>117</v>
      </c>
      <c r="BE29" t="s">
        <v>461</v>
      </c>
      <c r="BF29">
        <f>HYPERLINK("http://dx.doi.org/10.1016/j.advwatres.2006.03.003","http://dx.doi.org/10.1016/j.advwatres.2006.03.003")</f>
        <v>0</v>
      </c>
      <c r="BI29">
        <v>5</v>
      </c>
      <c r="BJ29" t="s">
        <v>97</v>
      </c>
      <c r="BK29" t="s">
        <v>98</v>
      </c>
      <c r="BL29" t="s">
        <v>97</v>
      </c>
      <c r="BM29" t="s">
        <v>339</v>
      </c>
      <c r="BO29" t="s">
        <v>462</v>
      </c>
      <c r="BR29" t="s">
        <v>100</v>
      </c>
      <c r="BS29" t="s">
        <v>463</v>
      </c>
      <c r="BT29">
        <f>HYPERLINK("https%3A%2F%2Fwww.webofscience.com%2Fwos%2Fwoscc%2Ffull-record%2FWOS:000242775300008","View Full Record in Web of Science")</f>
        <v>0</v>
      </c>
    </row>
    <row r="30" spans="1:72" ht="12.75">
      <c r="A30" t="s">
        <v>72</v>
      </c>
      <c r="B30" t="s">
        <v>464</v>
      </c>
      <c r="F30" t="s">
        <v>465</v>
      </c>
      <c r="I30" t="s">
        <v>466</v>
      </c>
      <c r="J30" t="s">
        <v>77</v>
      </c>
      <c r="M30" t="s">
        <v>78</v>
      </c>
      <c r="N30" t="s">
        <v>79</v>
      </c>
      <c r="T30" t="s">
        <v>467</v>
      </c>
      <c r="U30" t="s">
        <v>468</v>
      </c>
      <c r="V30" t="s">
        <v>469</v>
      </c>
      <c r="W30" t="s">
        <v>470</v>
      </c>
      <c r="Y30" t="s">
        <v>471</v>
      </c>
      <c r="Z30" t="s">
        <v>472</v>
      </c>
      <c r="AA30" t="s">
        <v>473</v>
      </c>
      <c r="AB30" t="s">
        <v>474</v>
      </c>
      <c r="AG30">
        <v>62</v>
      </c>
      <c r="AH30">
        <v>21</v>
      </c>
      <c r="AI30">
        <v>21</v>
      </c>
      <c r="AJ30">
        <v>0</v>
      </c>
      <c r="AK30">
        <v>23</v>
      </c>
      <c r="AL30" t="s">
        <v>88</v>
      </c>
      <c r="AM30" t="s">
        <v>89</v>
      </c>
      <c r="AN30" t="s">
        <v>90</v>
      </c>
      <c r="AO30" t="s">
        <v>91</v>
      </c>
      <c r="AP30" t="s">
        <v>92</v>
      </c>
      <c r="AR30" t="s">
        <v>93</v>
      </c>
      <c r="AS30" t="s">
        <v>94</v>
      </c>
      <c r="AT30" t="s">
        <v>216</v>
      </c>
      <c r="AU30">
        <v>2007</v>
      </c>
      <c r="AV30">
        <v>30</v>
      </c>
      <c r="AW30" t="s">
        <v>217</v>
      </c>
      <c r="BB30">
        <v>1571</v>
      </c>
      <c r="BC30">
        <v>1582</v>
      </c>
      <c r="BE30" t="s">
        <v>475</v>
      </c>
      <c r="BF30">
        <f>HYPERLINK("http://dx.doi.org/10.1016/j.advwatres.2006.05.021","http://dx.doi.org/10.1016/j.advwatres.2006.05.021")</f>
        <v>0</v>
      </c>
      <c r="BI30">
        <v>12</v>
      </c>
      <c r="BJ30" t="s">
        <v>97</v>
      </c>
      <c r="BK30" t="s">
        <v>98</v>
      </c>
      <c r="BL30" t="s">
        <v>97</v>
      </c>
      <c r="BM30" t="s">
        <v>219</v>
      </c>
      <c r="BR30" t="s">
        <v>100</v>
      </c>
      <c r="BS30" t="s">
        <v>476</v>
      </c>
      <c r="BT30">
        <f>HYPERLINK("https%3A%2F%2Fwww.webofscience.com%2Fwos%2Fwoscc%2Ffull-record%2FWOS:000246902300013","View Full Record in Web of Science")</f>
        <v>0</v>
      </c>
    </row>
    <row r="31" spans="1:72" ht="12.75">
      <c r="A31" t="s">
        <v>72</v>
      </c>
      <c r="B31" t="s">
        <v>477</v>
      </c>
      <c r="F31" t="s">
        <v>478</v>
      </c>
      <c r="I31" t="s">
        <v>479</v>
      </c>
      <c r="J31" t="s">
        <v>77</v>
      </c>
      <c r="M31" t="s">
        <v>78</v>
      </c>
      <c r="N31" t="s">
        <v>79</v>
      </c>
      <c r="T31" t="s">
        <v>480</v>
      </c>
      <c r="U31" t="s">
        <v>481</v>
      </c>
      <c r="V31" t="s">
        <v>482</v>
      </c>
      <c r="W31" t="s">
        <v>483</v>
      </c>
      <c r="Y31" t="s">
        <v>484</v>
      </c>
      <c r="Z31" t="s">
        <v>485</v>
      </c>
      <c r="AA31" t="s">
        <v>486</v>
      </c>
      <c r="AB31" t="s">
        <v>487</v>
      </c>
      <c r="AC31" t="s">
        <v>488</v>
      </c>
      <c r="AD31" t="s">
        <v>489</v>
      </c>
      <c r="AG31">
        <v>30</v>
      </c>
      <c r="AH31">
        <v>47</v>
      </c>
      <c r="AI31">
        <v>49</v>
      </c>
      <c r="AJ31">
        <v>0</v>
      </c>
      <c r="AK31">
        <v>21</v>
      </c>
      <c r="AL31" t="s">
        <v>88</v>
      </c>
      <c r="AM31" t="s">
        <v>89</v>
      </c>
      <c r="AN31" t="s">
        <v>90</v>
      </c>
      <c r="AO31" t="s">
        <v>91</v>
      </c>
      <c r="AP31" t="s">
        <v>92</v>
      </c>
      <c r="AR31" t="s">
        <v>93</v>
      </c>
      <c r="AS31" t="s">
        <v>94</v>
      </c>
      <c r="AT31" t="s">
        <v>257</v>
      </c>
      <c r="AU31">
        <v>2007</v>
      </c>
      <c r="AV31">
        <v>30</v>
      </c>
      <c r="AW31">
        <v>4</v>
      </c>
      <c r="BB31">
        <v>808</v>
      </c>
      <c r="BC31">
        <v>823</v>
      </c>
      <c r="BE31" t="s">
        <v>490</v>
      </c>
      <c r="BF31">
        <f>HYPERLINK("http://dx.doi.org/10.1016/j.advwatres.2006.06.005","http://dx.doi.org/10.1016/j.advwatres.2006.06.005")</f>
        <v>0</v>
      </c>
      <c r="BI31">
        <v>16</v>
      </c>
      <c r="BJ31" t="s">
        <v>97</v>
      </c>
      <c r="BK31" t="s">
        <v>98</v>
      </c>
      <c r="BL31" t="s">
        <v>97</v>
      </c>
      <c r="BM31" t="s">
        <v>259</v>
      </c>
      <c r="BR31" t="s">
        <v>100</v>
      </c>
      <c r="BS31" t="s">
        <v>491</v>
      </c>
      <c r="BT31">
        <f>HYPERLINK("https%3A%2F%2Fwww.webofscience.com%2Fwos%2Fwoscc%2Ffull-record%2FWOS:000245259400007","View Full Record in Web of Science")</f>
        <v>0</v>
      </c>
    </row>
    <row r="32" spans="1:72" ht="12.75">
      <c r="A32" t="s">
        <v>72</v>
      </c>
      <c r="B32" t="s">
        <v>492</v>
      </c>
      <c r="F32" t="s">
        <v>493</v>
      </c>
      <c r="I32" t="s">
        <v>494</v>
      </c>
      <c r="J32" t="s">
        <v>77</v>
      </c>
      <c r="M32" t="s">
        <v>78</v>
      </c>
      <c r="N32" t="s">
        <v>79</v>
      </c>
      <c r="T32" t="s">
        <v>495</v>
      </c>
      <c r="U32" t="s">
        <v>496</v>
      </c>
      <c r="V32" t="s">
        <v>497</v>
      </c>
      <c r="W32" t="s">
        <v>498</v>
      </c>
      <c r="Y32" t="s">
        <v>499</v>
      </c>
      <c r="Z32" t="s">
        <v>500</v>
      </c>
      <c r="AG32">
        <v>47</v>
      </c>
      <c r="AH32">
        <v>170</v>
      </c>
      <c r="AI32">
        <v>182</v>
      </c>
      <c r="AJ32">
        <v>11</v>
      </c>
      <c r="AK32">
        <v>96</v>
      </c>
      <c r="AL32" t="s">
        <v>88</v>
      </c>
      <c r="AM32" t="s">
        <v>89</v>
      </c>
      <c r="AN32" t="s">
        <v>90</v>
      </c>
      <c r="AO32" t="s">
        <v>91</v>
      </c>
      <c r="AP32" t="s">
        <v>92</v>
      </c>
      <c r="AR32" t="s">
        <v>93</v>
      </c>
      <c r="AS32" t="s">
        <v>94</v>
      </c>
      <c r="AT32" t="s">
        <v>257</v>
      </c>
      <c r="AU32">
        <v>2007</v>
      </c>
      <c r="AV32">
        <v>30</v>
      </c>
      <c r="AW32">
        <v>4</v>
      </c>
      <c r="BB32">
        <v>966</v>
      </c>
      <c r="BC32">
        <v>983</v>
      </c>
      <c r="BE32" t="s">
        <v>501</v>
      </c>
      <c r="BF32">
        <f>HYPERLINK("http://dx.doi.org/10.1016/j.advwatres.2006.08.008","http://dx.doi.org/10.1016/j.advwatres.2006.08.008")</f>
        <v>0</v>
      </c>
      <c r="BI32">
        <v>18</v>
      </c>
      <c r="BJ32" t="s">
        <v>97</v>
      </c>
      <c r="BK32" t="s">
        <v>98</v>
      </c>
      <c r="BL32" t="s">
        <v>97</v>
      </c>
      <c r="BM32" t="s">
        <v>259</v>
      </c>
      <c r="BR32" t="s">
        <v>100</v>
      </c>
      <c r="BS32" t="s">
        <v>502</v>
      </c>
      <c r="BT32">
        <f>HYPERLINK("https%3A%2F%2Fwww.webofscience.com%2Fwos%2Fwoscc%2Ffull-record%2FWOS:000245259400018","View Full Record in Web of Science")</f>
        <v>0</v>
      </c>
    </row>
    <row r="33" spans="1:72" ht="12.75">
      <c r="A33" t="s">
        <v>72</v>
      </c>
      <c r="B33" t="s">
        <v>503</v>
      </c>
      <c r="F33" t="s">
        <v>504</v>
      </c>
      <c r="I33" t="s">
        <v>505</v>
      </c>
      <c r="J33" t="s">
        <v>77</v>
      </c>
      <c r="M33" t="s">
        <v>78</v>
      </c>
      <c r="N33" t="s">
        <v>79</v>
      </c>
      <c r="T33" t="s">
        <v>506</v>
      </c>
      <c r="U33" t="s">
        <v>507</v>
      </c>
      <c r="V33" t="s">
        <v>508</v>
      </c>
      <c r="W33" t="s">
        <v>509</v>
      </c>
      <c r="Y33" t="s">
        <v>510</v>
      </c>
      <c r="Z33" t="s">
        <v>511</v>
      </c>
      <c r="AG33">
        <v>56</v>
      </c>
      <c r="AH33">
        <v>38</v>
      </c>
      <c r="AI33">
        <v>39</v>
      </c>
      <c r="AJ33">
        <v>0</v>
      </c>
      <c r="AK33">
        <v>20</v>
      </c>
      <c r="AL33" t="s">
        <v>88</v>
      </c>
      <c r="AM33" t="s">
        <v>89</v>
      </c>
      <c r="AN33" t="s">
        <v>90</v>
      </c>
      <c r="AO33" t="s">
        <v>91</v>
      </c>
      <c r="AR33" t="s">
        <v>93</v>
      </c>
      <c r="AS33" t="s">
        <v>94</v>
      </c>
      <c r="AT33" t="s">
        <v>138</v>
      </c>
      <c r="AU33">
        <v>2007</v>
      </c>
      <c r="AV33">
        <v>30</v>
      </c>
      <c r="AW33">
        <v>12</v>
      </c>
      <c r="BB33">
        <v>2401</v>
      </c>
      <c r="BC33">
        <v>2423</v>
      </c>
      <c r="BE33" t="s">
        <v>512</v>
      </c>
      <c r="BF33">
        <f>HYPERLINK("http://dx.doi.org/10.1016/j.advwatres.2007.05.006","http://dx.doi.org/10.1016/j.advwatres.2007.05.006")</f>
        <v>0</v>
      </c>
      <c r="BI33">
        <v>23</v>
      </c>
      <c r="BJ33" t="s">
        <v>97</v>
      </c>
      <c r="BK33" t="s">
        <v>98</v>
      </c>
      <c r="BL33" t="s">
        <v>97</v>
      </c>
      <c r="BM33" t="s">
        <v>140</v>
      </c>
      <c r="BR33" t="s">
        <v>100</v>
      </c>
      <c r="BS33" t="s">
        <v>513</v>
      </c>
      <c r="BT33">
        <f>HYPERLINK("https%3A%2F%2Fwww.webofscience.com%2Fwos%2Fwoscc%2Ffull-record%2FWOS:000250935500001","View Full Record in Web of Science")</f>
        <v>0</v>
      </c>
    </row>
    <row r="34" spans="1:72" ht="12.75">
      <c r="A34" t="s">
        <v>72</v>
      </c>
      <c r="B34" t="s">
        <v>514</v>
      </c>
      <c r="F34" t="s">
        <v>515</v>
      </c>
      <c r="I34" t="s">
        <v>516</v>
      </c>
      <c r="J34" t="s">
        <v>77</v>
      </c>
      <c r="M34" t="s">
        <v>78</v>
      </c>
      <c r="N34" t="s">
        <v>79</v>
      </c>
      <c r="T34" t="s">
        <v>517</v>
      </c>
      <c r="U34" t="s">
        <v>518</v>
      </c>
      <c r="V34" t="s">
        <v>519</v>
      </c>
      <c r="W34" t="s">
        <v>520</v>
      </c>
      <c r="Y34" t="s">
        <v>521</v>
      </c>
      <c r="Z34" t="s">
        <v>522</v>
      </c>
      <c r="AB34" t="s">
        <v>523</v>
      </c>
      <c r="AG34">
        <v>35</v>
      </c>
      <c r="AH34">
        <v>20</v>
      </c>
      <c r="AI34">
        <v>20</v>
      </c>
      <c r="AJ34">
        <v>0</v>
      </c>
      <c r="AK34">
        <v>7</v>
      </c>
      <c r="AL34" t="s">
        <v>88</v>
      </c>
      <c r="AM34" t="s">
        <v>89</v>
      </c>
      <c r="AN34" t="s">
        <v>90</v>
      </c>
      <c r="AO34" t="s">
        <v>91</v>
      </c>
      <c r="AR34" t="s">
        <v>93</v>
      </c>
      <c r="AS34" t="s">
        <v>94</v>
      </c>
      <c r="AT34" t="s">
        <v>524</v>
      </c>
      <c r="AU34">
        <v>2007</v>
      </c>
      <c r="AV34">
        <v>30</v>
      </c>
      <c r="AW34">
        <v>11</v>
      </c>
      <c r="BB34">
        <v>2296</v>
      </c>
      <c r="BC34">
        <v>2308</v>
      </c>
      <c r="BE34" t="s">
        <v>525</v>
      </c>
      <c r="BF34">
        <f>HYPERLINK("http://dx.doi.org/10.1016/j.advwatres.2007.05.003","http://dx.doi.org/10.1016/j.advwatres.2007.05.003")</f>
        <v>0</v>
      </c>
      <c r="BI34">
        <v>13</v>
      </c>
      <c r="BJ34" t="s">
        <v>97</v>
      </c>
      <c r="BK34" t="s">
        <v>98</v>
      </c>
      <c r="BL34" t="s">
        <v>97</v>
      </c>
      <c r="BM34" t="s">
        <v>526</v>
      </c>
      <c r="BR34" t="s">
        <v>100</v>
      </c>
      <c r="BS34" t="s">
        <v>527</v>
      </c>
      <c r="BT34">
        <f>HYPERLINK("https%3A%2F%2Fwww.webofscience.com%2Fwos%2Fwoscc%2Ffull-record%2FWOS:000250181400008","View Full Record in Web of Science")</f>
        <v>0</v>
      </c>
    </row>
    <row r="35" spans="1:72" ht="12.75">
      <c r="A35" t="s">
        <v>72</v>
      </c>
      <c r="B35" t="s">
        <v>528</v>
      </c>
      <c r="F35" t="s">
        <v>529</v>
      </c>
      <c r="I35" t="s">
        <v>530</v>
      </c>
      <c r="J35" t="s">
        <v>77</v>
      </c>
      <c r="M35" t="s">
        <v>78</v>
      </c>
      <c r="N35" t="s">
        <v>79</v>
      </c>
      <c r="T35" t="s">
        <v>531</v>
      </c>
      <c r="U35" t="s">
        <v>532</v>
      </c>
      <c r="V35" t="s">
        <v>533</v>
      </c>
      <c r="W35" t="s">
        <v>534</v>
      </c>
      <c r="Y35" t="s">
        <v>535</v>
      </c>
      <c r="Z35" t="s">
        <v>536</v>
      </c>
      <c r="AA35" t="s">
        <v>537</v>
      </c>
      <c r="AB35" t="s">
        <v>538</v>
      </c>
      <c r="AG35">
        <v>50</v>
      </c>
      <c r="AH35">
        <v>22</v>
      </c>
      <c r="AI35">
        <v>22</v>
      </c>
      <c r="AJ35">
        <v>1</v>
      </c>
      <c r="AK35">
        <v>18</v>
      </c>
      <c r="AL35" t="s">
        <v>88</v>
      </c>
      <c r="AM35" t="s">
        <v>89</v>
      </c>
      <c r="AN35" t="s">
        <v>90</v>
      </c>
      <c r="AO35" t="s">
        <v>91</v>
      </c>
      <c r="AP35" t="s">
        <v>92</v>
      </c>
      <c r="AR35" t="s">
        <v>93</v>
      </c>
      <c r="AS35" t="s">
        <v>94</v>
      </c>
      <c r="AT35" t="s">
        <v>216</v>
      </c>
      <c r="AU35">
        <v>2007</v>
      </c>
      <c r="AV35">
        <v>30</v>
      </c>
      <c r="AW35" t="s">
        <v>217</v>
      </c>
      <c r="BB35">
        <v>1618</v>
      </c>
      <c r="BC35">
        <v>1629</v>
      </c>
      <c r="BE35" t="s">
        <v>539</v>
      </c>
      <c r="BF35">
        <f>HYPERLINK("http://dx.doi.org/10.1016/j.advwatres.2006.05.016","http://dx.doi.org/10.1016/j.advwatres.2006.05.016")</f>
        <v>0</v>
      </c>
      <c r="BI35">
        <v>12</v>
      </c>
      <c r="BJ35" t="s">
        <v>97</v>
      </c>
      <c r="BK35" t="s">
        <v>98</v>
      </c>
      <c r="BL35" t="s">
        <v>97</v>
      </c>
      <c r="BM35" t="s">
        <v>219</v>
      </c>
      <c r="BR35" t="s">
        <v>100</v>
      </c>
      <c r="BS35" t="s">
        <v>540</v>
      </c>
      <c r="BT35">
        <f>HYPERLINK("https%3A%2F%2Fwww.webofscience.com%2Fwos%2Fwoscc%2Ffull-record%2FWOS:000246902300017","View Full Record in Web of Science")</f>
        <v>0</v>
      </c>
    </row>
    <row r="36" spans="1:72" ht="12.75">
      <c r="A36" t="s">
        <v>72</v>
      </c>
      <c r="B36" t="s">
        <v>541</v>
      </c>
      <c r="F36" t="s">
        <v>542</v>
      </c>
      <c r="I36" t="s">
        <v>543</v>
      </c>
      <c r="J36" t="s">
        <v>77</v>
      </c>
      <c r="M36" t="s">
        <v>78</v>
      </c>
      <c r="N36" t="s">
        <v>79</v>
      </c>
      <c r="T36" t="s">
        <v>544</v>
      </c>
      <c r="U36" t="s">
        <v>545</v>
      </c>
      <c r="V36" t="s">
        <v>546</v>
      </c>
      <c r="W36" t="s">
        <v>547</v>
      </c>
      <c r="Y36" t="s">
        <v>548</v>
      </c>
      <c r="Z36" t="s">
        <v>549</v>
      </c>
      <c r="AA36" t="s">
        <v>550</v>
      </c>
      <c r="AB36" t="s">
        <v>551</v>
      </c>
      <c r="AG36">
        <v>36</v>
      </c>
      <c r="AH36">
        <v>91</v>
      </c>
      <c r="AI36">
        <v>91</v>
      </c>
      <c r="AJ36">
        <v>1</v>
      </c>
      <c r="AK36">
        <v>41</v>
      </c>
      <c r="AL36" t="s">
        <v>88</v>
      </c>
      <c r="AM36" t="s">
        <v>89</v>
      </c>
      <c r="AN36" t="s">
        <v>90</v>
      </c>
      <c r="AO36" t="s">
        <v>91</v>
      </c>
      <c r="AR36" t="s">
        <v>93</v>
      </c>
      <c r="AS36" t="s">
        <v>94</v>
      </c>
      <c r="AT36" t="s">
        <v>257</v>
      </c>
      <c r="AU36">
        <v>2007</v>
      </c>
      <c r="AV36">
        <v>30</v>
      </c>
      <c r="AW36">
        <v>4</v>
      </c>
      <c r="BB36">
        <v>937</v>
      </c>
      <c r="BC36">
        <v>953</v>
      </c>
      <c r="BE36" t="s">
        <v>552</v>
      </c>
      <c r="BF36">
        <f>HYPERLINK("http://dx.doi.org/10.1016/j.advwatres.2006.08.006","http://dx.doi.org/10.1016/j.advwatres.2006.08.006")</f>
        <v>0</v>
      </c>
      <c r="BI36">
        <v>17</v>
      </c>
      <c r="BJ36" t="s">
        <v>97</v>
      </c>
      <c r="BK36" t="s">
        <v>98</v>
      </c>
      <c r="BL36" t="s">
        <v>97</v>
      </c>
      <c r="BM36" t="s">
        <v>259</v>
      </c>
      <c r="BR36" t="s">
        <v>100</v>
      </c>
      <c r="BS36" t="s">
        <v>553</v>
      </c>
      <c r="BT36">
        <f>HYPERLINK("https%3A%2F%2Fwww.webofscience.com%2Fwos%2Fwoscc%2Ffull-record%2FWOS:000245259400016","View Full Record in Web of Science")</f>
        <v>0</v>
      </c>
    </row>
    <row r="37" spans="1:72" ht="12.75">
      <c r="A37" t="s">
        <v>72</v>
      </c>
      <c r="B37" t="s">
        <v>554</v>
      </c>
      <c r="F37" t="s">
        <v>555</v>
      </c>
      <c r="I37" t="s">
        <v>556</v>
      </c>
      <c r="J37" t="s">
        <v>77</v>
      </c>
      <c r="M37" t="s">
        <v>78</v>
      </c>
      <c r="N37" t="s">
        <v>79</v>
      </c>
      <c r="T37" t="s">
        <v>557</v>
      </c>
      <c r="U37" t="s">
        <v>558</v>
      </c>
      <c r="V37" t="s">
        <v>559</v>
      </c>
      <c r="W37" t="s">
        <v>560</v>
      </c>
      <c r="Y37" t="s">
        <v>561</v>
      </c>
      <c r="Z37" t="s">
        <v>562</v>
      </c>
      <c r="AG37">
        <v>43</v>
      </c>
      <c r="AH37">
        <v>22</v>
      </c>
      <c r="AI37">
        <v>22</v>
      </c>
      <c r="AJ37">
        <v>0</v>
      </c>
      <c r="AK37">
        <v>2</v>
      </c>
      <c r="AL37" t="s">
        <v>88</v>
      </c>
      <c r="AM37" t="s">
        <v>89</v>
      </c>
      <c r="AN37" t="s">
        <v>90</v>
      </c>
      <c r="AO37" t="s">
        <v>91</v>
      </c>
      <c r="AR37" t="s">
        <v>93</v>
      </c>
      <c r="AS37" t="s">
        <v>94</v>
      </c>
      <c r="AT37" t="s">
        <v>257</v>
      </c>
      <c r="AU37">
        <v>2007</v>
      </c>
      <c r="AV37">
        <v>30</v>
      </c>
      <c r="AW37">
        <v>4</v>
      </c>
      <c r="BB37">
        <v>998</v>
      </c>
      <c r="BC37">
        <v>1015</v>
      </c>
      <c r="BE37" t="s">
        <v>563</v>
      </c>
      <c r="BF37">
        <f>HYPERLINK("http://dx.doi.org/10.1016/j.advwatres.2006.09.003","http://dx.doi.org/10.1016/j.advwatres.2006.09.003")</f>
        <v>0</v>
      </c>
      <c r="BI37">
        <v>18</v>
      </c>
      <c r="BJ37" t="s">
        <v>97</v>
      </c>
      <c r="BK37" t="s">
        <v>98</v>
      </c>
      <c r="BL37" t="s">
        <v>97</v>
      </c>
      <c r="BM37" t="s">
        <v>259</v>
      </c>
      <c r="BO37" t="s">
        <v>141</v>
      </c>
      <c r="BR37" t="s">
        <v>100</v>
      </c>
      <c r="BS37" t="s">
        <v>564</v>
      </c>
      <c r="BT37">
        <f>HYPERLINK("https%3A%2F%2Fwww.webofscience.com%2Fwos%2Fwoscc%2Ffull-record%2FWOS:000245259400020","View Full Record in Web of Science")</f>
        <v>0</v>
      </c>
    </row>
    <row r="38" spans="1:72" ht="12.75">
      <c r="A38" t="s">
        <v>72</v>
      </c>
      <c r="B38" t="s">
        <v>565</v>
      </c>
      <c r="F38" t="s">
        <v>566</v>
      </c>
      <c r="I38" t="s">
        <v>567</v>
      </c>
      <c r="J38" t="s">
        <v>77</v>
      </c>
      <c r="M38" t="s">
        <v>78</v>
      </c>
      <c r="N38" t="s">
        <v>146</v>
      </c>
      <c r="O38" t="s">
        <v>276</v>
      </c>
      <c r="P38">
        <v>2004</v>
      </c>
      <c r="Q38" t="s">
        <v>277</v>
      </c>
      <c r="T38" t="s">
        <v>568</v>
      </c>
      <c r="U38" t="s">
        <v>569</v>
      </c>
      <c r="V38" t="s">
        <v>570</v>
      </c>
      <c r="W38" t="s">
        <v>571</v>
      </c>
      <c r="Y38" t="s">
        <v>572</v>
      </c>
      <c r="Z38" t="s">
        <v>573</v>
      </c>
      <c r="AA38" t="s">
        <v>574</v>
      </c>
      <c r="AB38" t="s">
        <v>575</v>
      </c>
      <c r="AG38">
        <v>46</v>
      </c>
      <c r="AH38">
        <v>118</v>
      </c>
      <c r="AI38">
        <v>120</v>
      </c>
      <c r="AJ38">
        <v>5</v>
      </c>
      <c r="AK38">
        <v>35</v>
      </c>
      <c r="AL38" t="s">
        <v>88</v>
      </c>
      <c r="AM38" t="s">
        <v>89</v>
      </c>
      <c r="AN38" t="s">
        <v>90</v>
      </c>
      <c r="AO38" t="s">
        <v>91</v>
      </c>
      <c r="AP38" t="s">
        <v>92</v>
      </c>
      <c r="AR38" t="s">
        <v>93</v>
      </c>
      <c r="AS38" t="s">
        <v>94</v>
      </c>
      <c r="AT38" t="s">
        <v>285</v>
      </c>
      <c r="AU38">
        <v>2007</v>
      </c>
      <c r="AV38">
        <v>30</v>
      </c>
      <c r="AW38">
        <v>2</v>
      </c>
      <c r="AZ38" t="s">
        <v>158</v>
      </c>
      <c r="BB38">
        <v>214</v>
      </c>
      <c r="BC38">
        <v>226</v>
      </c>
      <c r="BE38" t="s">
        <v>576</v>
      </c>
      <c r="BF38">
        <f>HYPERLINK("http://dx.doi.org/10.1016/j.advwatres.2005.05.015","http://dx.doi.org/10.1016/j.advwatres.2005.05.015")</f>
        <v>0</v>
      </c>
      <c r="BI38">
        <v>13</v>
      </c>
      <c r="BJ38" t="s">
        <v>97</v>
      </c>
      <c r="BK38" t="s">
        <v>160</v>
      </c>
      <c r="BL38" t="s">
        <v>97</v>
      </c>
      <c r="BM38" t="s">
        <v>287</v>
      </c>
      <c r="BR38" t="s">
        <v>100</v>
      </c>
      <c r="BS38" t="s">
        <v>577</v>
      </c>
      <c r="BT38">
        <f>HYPERLINK("https%3A%2F%2Fwww.webofscience.com%2Fwos%2Fwoscc%2Ffull-record%2FWOS:000243620000005","View Full Record in Web of Science")</f>
        <v>0</v>
      </c>
    </row>
    <row r="39" spans="1:72" ht="12.75">
      <c r="A39" t="s">
        <v>72</v>
      </c>
      <c r="B39" t="s">
        <v>578</v>
      </c>
      <c r="F39" t="s">
        <v>579</v>
      </c>
      <c r="I39" t="s">
        <v>580</v>
      </c>
      <c r="J39" t="s">
        <v>77</v>
      </c>
      <c r="M39" t="s">
        <v>78</v>
      </c>
      <c r="N39" t="s">
        <v>79</v>
      </c>
      <c r="T39" t="s">
        <v>581</v>
      </c>
      <c r="U39" t="s">
        <v>582</v>
      </c>
      <c r="V39" t="s">
        <v>583</v>
      </c>
      <c r="W39" t="s">
        <v>584</v>
      </c>
      <c r="Y39" t="s">
        <v>585</v>
      </c>
      <c r="Z39" t="s">
        <v>586</v>
      </c>
      <c r="AA39" t="s">
        <v>587</v>
      </c>
      <c r="AB39" t="s">
        <v>588</v>
      </c>
      <c r="AG39">
        <v>53</v>
      </c>
      <c r="AH39">
        <v>20</v>
      </c>
      <c r="AI39">
        <v>20</v>
      </c>
      <c r="AJ39">
        <v>0</v>
      </c>
      <c r="AK39">
        <v>11</v>
      </c>
      <c r="AL39" t="s">
        <v>88</v>
      </c>
      <c r="AM39" t="s">
        <v>89</v>
      </c>
      <c r="AN39" t="s">
        <v>90</v>
      </c>
      <c r="AO39" t="s">
        <v>91</v>
      </c>
      <c r="AR39" t="s">
        <v>93</v>
      </c>
      <c r="AS39" t="s">
        <v>94</v>
      </c>
      <c r="AT39" t="s">
        <v>337</v>
      </c>
      <c r="AU39">
        <v>2007</v>
      </c>
      <c r="AV39">
        <v>30</v>
      </c>
      <c r="AW39">
        <v>1</v>
      </c>
      <c r="BB39">
        <v>29</v>
      </c>
      <c r="BC39">
        <v>42</v>
      </c>
      <c r="BE39" t="s">
        <v>589</v>
      </c>
      <c r="BF39">
        <f>HYPERLINK("http://dx.doi.org/10.1016/j.advwatres.2006.02.010","http://dx.doi.org/10.1016/j.advwatres.2006.02.010")</f>
        <v>0</v>
      </c>
      <c r="BI39">
        <v>14</v>
      </c>
      <c r="BJ39" t="s">
        <v>97</v>
      </c>
      <c r="BK39" t="s">
        <v>98</v>
      </c>
      <c r="BL39" t="s">
        <v>97</v>
      </c>
      <c r="BM39" t="s">
        <v>339</v>
      </c>
      <c r="BR39" t="s">
        <v>100</v>
      </c>
      <c r="BS39" t="s">
        <v>590</v>
      </c>
      <c r="BT39">
        <f>HYPERLINK("https%3A%2F%2Fwww.webofscience.com%2Fwos%2Fwoscc%2Ffull-record%2FWOS:000242775300003","View Full Record in Web of Science")</f>
        <v>0</v>
      </c>
    </row>
    <row r="40" spans="1:72" ht="12.75">
      <c r="A40" t="s">
        <v>72</v>
      </c>
      <c r="B40" t="s">
        <v>591</v>
      </c>
      <c r="F40" t="s">
        <v>592</v>
      </c>
      <c r="I40" t="s">
        <v>593</v>
      </c>
      <c r="J40" t="s">
        <v>77</v>
      </c>
      <c r="M40" t="s">
        <v>78</v>
      </c>
      <c r="N40" t="s">
        <v>79</v>
      </c>
      <c r="T40" t="s">
        <v>594</v>
      </c>
      <c r="U40" t="s">
        <v>595</v>
      </c>
      <c r="V40" t="s">
        <v>596</v>
      </c>
      <c r="W40" t="s">
        <v>597</v>
      </c>
      <c r="Y40" t="s">
        <v>598</v>
      </c>
      <c r="Z40" t="s">
        <v>599</v>
      </c>
      <c r="AG40">
        <v>34</v>
      </c>
      <c r="AH40">
        <v>5</v>
      </c>
      <c r="AI40">
        <v>5</v>
      </c>
      <c r="AJ40">
        <v>1</v>
      </c>
      <c r="AK40">
        <v>7</v>
      </c>
      <c r="AL40" t="s">
        <v>88</v>
      </c>
      <c r="AM40" t="s">
        <v>89</v>
      </c>
      <c r="AN40" t="s">
        <v>90</v>
      </c>
      <c r="AO40" t="s">
        <v>91</v>
      </c>
      <c r="AP40" t="s">
        <v>92</v>
      </c>
      <c r="AR40" t="s">
        <v>93</v>
      </c>
      <c r="AS40" t="s">
        <v>94</v>
      </c>
      <c r="AT40" t="s">
        <v>174</v>
      </c>
      <c r="AU40">
        <v>2007</v>
      </c>
      <c r="AV40">
        <v>30</v>
      </c>
      <c r="AW40">
        <v>9</v>
      </c>
      <c r="BB40">
        <v>2002</v>
      </c>
      <c r="BC40">
        <v>2025</v>
      </c>
      <c r="BE40" t="s">
        <v>600</v>
      </c>
      <c r="BF40">
        <f>HYPERLINK("http://dx.doi.org/10.1016/j.advwatres.2007.04.003","http://dx.doi.org/10.1016/j.advwatres.2007.04.003")</f>
        <v>0</v>
      </c>
      <c r="BI40">
        <v>24</v>
      </c>
      <c r="BJ40" t="s">
        <v>97</v>
      </c>
      <c r="BK40" t="s">
        <v>98</v>
      </c>
      <c r="BL40" t="s">
        <v>97</v>
      </c>
      <c r="BM40" t="s">
        <v>176</v>
      </c>
      <c r="BR40" t="s">
        <v>100</v>
      </c>
      <c r="BS40" t="s">
        <v>601</v>
      </c>
      <c r="BT40">
        <f>HYPERLINK("https%3A%2F%2Fwww.webofscience.com%2Fwos%2Fwoscc%2Ffull-record%2FWOS:000248435700011","View Full Record in Web of Science")</f>
        <v>0</v>
      </c>
    </row>
    <row r="41" spans="1:72" ht="12.75">
      <c r="A41" t="s">
        <v>72</v>
      </c>
      <c r="B41" t="s">
        <v>602</v>
      </c>
      <c r="F41" t="s">
        <v>603</v>
      </c>
      <c r="I41" t="s">
        <v>604</v>
      </c>
      <c r="J41" t="s">
        <v>77</v>
      </c>
      <c r="M41" t="s">
        <v>78</v>
      </c>
      <c r="N41" t="s">
        <v>79</v>
      </c>
      <c r="T41" t="s">
        <v>605</v>
      </c>
      <c r="U41" t="s">
        <v>606</v>
      </c>
      <c r="V41" t="s">
        <v>607</v>
      </c>
      <c r="W41" t="s">
        <v>608</v>
      </c>
      <c r="Y41" t="s">
        <v>609</v>
      </c>
      <c r="Z41" t="s">
        <v>610</v>
      </c>
      <c r="AG41">
        <v>13</v>
      </c>
      <c r="AH41">
        <v>11</v>
      </c>
      <c r="AI41">
        <v>11</v>
      </c>
      <c r="AJ41">
        <v>0</v>
      </c>
      <c r="AK41">
        <v>5</v>
      </c>
      <c r="AL41" t="s">
        <v>88</v>
      </c>
      <c r="AM41" t="s">
        <v>89</v>
      </c>
      <c r="AN41" t="s">
        <v>90</v>
      </c>
      <c r="AO41" t="s">
        <v>91</v>
      </c>
      <c r="AP41" t="s">
        <v>92</v>
      </c>
      <c r="AR41" t="s">
        <v>93</v>
      </c>
      <c r="AS41" t="s">
        <v>94</v>
      </c>
      <c r="AT41" t="s">
        <v>95</v>
      </c>
      <c r="AU41">
        <v>2007</v>
      </c>
      <c r="AV41">
        <v>30</v>
      </c>
      <c r="AW41">
        <v>5</v>
      </c>
      <c r="BB41">
        <v>1360</v>
      </c>
      <c r="BC41">
        <v>1370</v>
      </c>
      <c r="BE41" t="s">
        <v>611</v>
      </c>
      <c r="BF41">
        <f>HYPERLINK("http://dx.doi.org/10.1016/j.advwatres.2006.11.013","http://dx.doi.org/10.1016/j.advwatres.2006.11.013")</f>
        <v>0</v>
      </c>
      <c r="BI41">
        <v>11</v>
      </c>
      <c r="BJ41" t="s">
        <v>97</v>
      </c>
      <c r="BK41" t="s">
        <v>98</v>
      </c>
      <c r="BL41" t="s">
        <v>97</v>
      </c>
      <c r="BM41" t="s">
        <v>99</v>
      </c>
      <c r="BR41" t="s">
        <v>100</v>
      </c>
      <c r="BS41" t="s">
        <v>612</v>
      </c>
      <c r="BT41">
        <f>HYPERLINK("https%3A%2F%2Fwww.webofscience.com%2Fwos%2Fwoscc%2Ffull-record%2FWOS:000246092800024","View Full Record in Web of Science")</f>
        <v>0</v>
      </c>
    </row>
    <row r="42" spans="1:72" ht="12.75">
      <c r="A42" t="s">
        <v>72</v>
      </c>
      <c r="B42" t="s">
        <v>613</v>
      </c>
      <c r="F42" t="s">
        <v>614</v>
      </c>
      <c r="I42" t="s">
        <v>615</v>
      </c>
      <c r="J42" t="s">
        <v>77</v>
      </c>
      <c r="M42" t="s">
        <v>78</v>
      </c>
      <c r="N42" t="s">
        <v>79</v>
      </c>
      <c r="T42" t="s">
        <v>616</v>
      </c>
      <c r="U42" t="s">
        <v>617</v>
      </c>
      <c r="V42" t="s">
        <v>618</v>
      </c>
      <c r="W42" t="s">
        <v>619</v>
      </c>
      <c r="Y42" t="s">
        <v>620</v>
      </c>
      <c r="Z42" t="s">
        <v>621</v>
      </c>
      <c r="AA42" t="s">
        <v>622</v>
      </c>
      <c r="AB42" t="s">
        <v>623</v>
      </c>
      <c r="AG42">
        <v>39</v>
      </c>
      <c r="AH42">
        <v>38</v>
      </c>
      <c r="AI42">
        <v>39</v>
      </c>
      <c r="AJ42">
        <v>0</v>
      </c>
      <c r="AK42">
        <v>8</v>
      </c>
      <c r="AL42" t="s">
        <v>88</v>
      </c>
      <c r="AM42" t="s">
        <v>89</v>
      </c>
      <c r="AN42" t="s">
        <v>90</v>
      </c>
      <c r="AO42" t="s">
        <v>91</v>
      </c>
      <c r="AP42" t="s">
        <v>92</v>
      </c>
      <c r="AR42" t="s">
        <v>93</v>
      </c>
      <c r="AS42" t="s">
        <v>94</v>
      </c>
      <c r="AT42" t="s">
        <v>257</v>
      </c>
      <c r="AU42">
        <v>2007</v>
      </c>
      <c r="AV42">
        <v>30</v>
      </c>
      <c r="AW42">
        <v>4</v>
      </c>
      <c r="BB42">
        <v>730</v>
      </c>
      <c r="BC42">
        <v>741</v>
      </c>
      <c r="BE42" t="s">
        <v>624</v>
      </c>
      <c r="BF42">
        <f>HYPERLINK("http://dx.doi.org/10.1016/j.advwatres.2006.06.003","http://dx.doi.org/10.1016/j.advwatres.2006.06.003")</f>
        <v>0</v>
      </c>
      <c r="BI42">
        <v>12</v>
      </c>
      <c r="BJ42" t="s">
        <v>97</v>
      </c>
      <c r="BK42" t="s">
        <v>98</v>
      </c>
      <c r="BL42" t="s">
        <v>97</v>
      </c>
      <c r="BM42" t="s">
        <v>259</v>
      </c>
      <c r="BR42" t="s">
        <v>100</v>
      </c>
      <c r="BS42" t="s">
        <v>625</v>
      </c>
      <c r="BT42">
        <f>HYPERLINK("https%3A%2F%2Fwww.webofscience.com%2Fwos%2Fwoscc%2Ffull-record%2FWOS:000245259400003","View Full Record in Web of Science")</f>
        <v>0</v>
      </c>
    </row>
    <row r="43" spans="1:72" ht="12.75">
      <c r="A43" t="s">
        <v>72</v>
      </c>
      <c r="B43" t="s">
        <v>626</v>
      </c>
      <c r="F43" t="s">
        <v>627</v>
      </c>
      <c r="I43" t="s">
        <v>628</v>
      </c>
      <c r="J43" t="s">
        <v>77</v>
      </c>
      <c r="M43" t="s">
        <v>78</v>
      </c>
      <c r="N43" t="s">
        <v>629</v>
      </c>
      <c r="U43" t="s">
        <v>630</v>
      </c>
      <c r="W43" t="s">
        <v>631</v>
      </c>
      <c r="Y43" t="s">
        <v>632</v>
      </c>
      <c r="Z43" t="s">
        <v>633</v>
      </c>
      <c r="AA43" t="s">
        <v>634</v>
      </c>
      <c r="AB43" t="s">
        <v>635</v>
      </c>
      <c r="AG43">
        <v>18</v>
      </c>
      <c r="AH43">
        <v>12</v>
      </c>
      <c r="AI43">
        <v>12</v>
      </c>
      <c r="AJ43">
        <v>0</v>
      </c>
      <c r="AK43">
        <v>9</v>
      </c>
      <c r="AL43" t="s">
        <v>88</v>
      </c>
      <c r="AM43" t="s">
        <v>89</v>
      </c>
      <c r="AN43" t="s">
        <v>90</v>
      </c>
      <c r="AO43" t="s">
        <v>91</v>
      </c>
      <c r="AP43" t="s">
        <v>92</v>
      </c>
      <c r="AR43" t="s">
        <v>93</v>
      </c>
      <c r="AS43" t="s">
        <v>94</v>
      </c>
      <c r="AT43" t="s">
        <v>111</v>
      </c>
      <c r="AU43">
        <v>2007</v>
      </c>
      <c r="AV43">
        <v>30</v>
      </c>
      <c r="AW43">
        <v>3</v>
      </c>
      <c r="BB43">
        <v>691</v>
      </c>
      <c r="BC43">
        <v>695</v>
      </c>
      <c r="BE43" t="s">
        <v>636</v>
      </c>
      <c r="BF43">
        <f>HYPERLINK("http://dx.doi.org/10.1016/j.advwatres.2006.05.002","http://dx.doi.org/10.1016/j.advwatres.2006.05.002")</f>
        <v>0</v>
      </c>
      <c r="BI43">
        <v>5</v>
      </c>
      <c r="BJ43" t="s">
        <v>97</v>
      </c>
      <c r="BK43" t="s">
        <v>98</v>
      </c>
      <c r="BL43" t="s">
        <v>97</v>
      </c>
      <c r="BM43" t="s">
        <v>113</v>
      </c>
      <c r="BR43" t="s">
        <v>100</v>
      </c>
      <c r="BS43" t="s">
        <v>637</v>
      </c>
      <c r="BT43">
        <f>HYPERLINK("https%3A%2F%2Fwww.webofscience.com%2Fwos%2Fwoscc%2Ffull-record%2FWOS:000244977700030","View Full Record in Web of Science")</f>
        <v>0</v>
      </c>
    </row>
    <row r="44" spans="1:72" ht="12.75">
      <c r="A44" t="s">
        <v>72</v>
      </c>
      <c r="B44" t="s">
        <v>638</v>
      </c>
      <c r="F44" t="s">
        <v>639</v>
      </c>
      <c r="I44" t="s">
        <v>640</v>
      </c>
      <c r="J44" t="s">
        <v>77</v>
      </c>
      <c r="M44" t="s">
        <v>78</v>
      </c>
      <c r="N44" t="s">
        <v>79</v>
      </c>
      <c r="T44" t="s">
        <v>641</v>
      </c>
      <c r="U44" t="s">
        <v>642</v>
      </c>
      <c r="V44" t="s">
        <v>643</v>
      </c>
      <c r="W44" t="s">
        <v>644</v>
      </c>
      <c r="Y44" t="s">
        <v>645</v>
      </c>
      <c r="Z44" t="s">
        <v>646</v>
      </c>
      <c r="AB44" t="s">
        <v>647</v>
      </c>
      <c r="AG44">
        <v>47</v>
      </c>
      <c r="AH44">
        <v>21</v>
      </c>
      <c r="AI44">
        <v>22</v>
      </c>
      <c r="AJ44">
        <v>1</v>
      </c>
      <c r="AK44">
        <v>19</v>
      </c>
      <c r="AL44" t="s">
        <v>88</v>
      </c>
      <c r="AM44" t="s">
        <v>89</v>
      </c>
      <c r="AN44" t="s">
        <v>90</v>
      </c>
      <c r="AO44" t="s">
        <v>91</v>
      </c>
      <c r="AP44" t="s">
        <v>92</v>
      </c>
      <c r="AR44" t="s">
        <v>93</v>
      </c>
      <c r="AS44" t="s">
        <v>94</v>
      </c>
      <c r="AT44" t="s">
        <v>337</v>
      </c>
      <c r="AU44">
        <v>2007</v>
      </c>
      <c r="AV44">
        <v>30</v>
      </c>
      <c r="AW44">
        <v>1</v>
      </c>
      <c r="BB44">
        <v>101</v>
      </c>
      <c r="BC44">
        <v>112</v>
      </c>
      <c r="BE44" t="s">
        <v>648</v>
      </c>
      <c r="BF44">
        <f>HYPERLINK("http://dx.doi.org/10.1016/j.advwatres.2006.03.001","http://dx.doi.org/10.1016/j.advwatres.2006.03.001")</f>
        <v>0</v>
      </c>
      <c r="BI44">
        <v>12</v>
      </c>
      <c r="BJ44" t="s">
        <v>97</v>
      </c>
      <c r="BK44" t="s">
        <v>98</v>
      </c>
      <c r="BL44" t="s">
        <v>97</v>
      </c>
      <c r="BM44" t="s">
        <v>339</v>
      </c>
      <c r="BR44" t="s">
        <v>100</v>
      </c>
      <c r="BS44" t="s">
        <v>649</v>
      </c>
      <c r="BT44">
        <f>HYPERLINK("https%3A%2F%2Fwww.webofscience.com%2Fwos%2Fwoscc%2Ffull-record%2FWOS:000242775300007","View Full Record in Web of Science")</f>
        <v>0</v>
      </c>
    </row>
    <row r="45" spans="1:72" ht="12.75">
      <c r="A45" t="s">
        <v>72</v>
      </c>
      <c r="B45" t="s">
        <v>650</v>
      </c>
      <c r="F45" t="s">
        <v>651</v>
      </c>
      <c r="I45" t="s">
        <v>652</v>
      </c>
      <c r="J45" t="s">
        <v>77</v>
      </c>
      <c r="M45" t="s">
        <v>78</v>
      </c>
      <c r="N45" t="s">
        <v>79</v>
      </c>
      <c r="T45" t="s">
        <v>653</v>
      </c>
      <c r="U45" t="s">
        <v>654</v>
      </c>
      <c r="V45" t="s">
        <v>655</v>
      </c>
      <c r="W45" t="s">
        <v>656</v>
      </c>
      <c r="Y45" t="s">
        <v>657</v>
      </c>
      <c r="Z45" t="s">
        <v>658</v>
      </c>
      <c r="AA45" t="s">
        <v>659</v>
      </c>
      <c r="AB45" t="s">
        <v>660</v>
      </c>
      <c r="AG45">
        <v>24</v>
      </c>
      <c r="AH45">
        <v>10</v>
      </c>
      <c r="AI45">
        <v>10</v>
      </c>
      <c r="AJ45">
        <v>0</v>
      </c>
      <c r="AK45">
        <v>5</v>
      </c>
      <c r="AL45" t="s">
        <v>88</v>
      </c>
      <c r="AM45" t="s">
        <v>89</v>
      </c>
      <c r="AN45" t="s">
        <v>90</v>
      </c>
      <c r="AO45" t="s">
        <v>91</v>
      </c>
      <c r="AR45" t="s">
        <v>93</v>
      </c>
      <c r="AS45" t="s">
        <v>94</v>
      </c>
      <c r="AT45" t="s">
        <v>524</v>
      </c>
      <c r="AU45">
        <v>2007</v>
      </c>
      <c r="AV45">
        <v>30</v>
      </c>
      <c r="AW45">
        <v>11</v>
      </c>
      <c r="BB45">
        <v>2271</v>
      </c>
      <c r="BC45">
        <v>2282</v>
      </c>
      <c r="BE45" t="s">
        <v>661</v>
      </c>
      <c r="BF45">
        <f>HYPERLINK("http://dx.doi.org/10.1016/j.advwatres.2007.05.005","http://dx.doi.org/10.1016/j.advwatres.2007.05.005")</f>
        <v>0</v>
      </c>
      <c r="BI45">
        <v>12</v>
      </c>
      <c r="BJ45" t="s">
        <v>97</v>
      </c>
      <c r="BK45" t="s">
        <v>98</v>
      </c>
      <c r="BL45" t="s">
        <v>97</v>
      </c>
      <c r="BM45" t="s">
        <v>526</v>
      </c>
      <c r="BR45" t="s">
        <v>100</v>
      </c>
      <c r="BS45" t="s">
        <v>662</v>
      </c>
      <c r="BT45">
        <f>HYPERLINK("https%3A%2F%2Fwww.webofscience.com%2Fwos%2Fwoscc%2Ffull-record%2FWOS:000250181400006","View Full Record in Web of Science")</f>
        <v>0</v>
      </c>
    </row>
    <row r="46" spans="1:72" ht="12.75">
      <c r="A46" t="s">
        <v>72</v>
      </c>
      <c r="B46" t="s">
        <v>663</v>
      </c>
      <c r="F46" t="s">
        <v>664</v>
      </c>
      <c r="I46" t="s">
        <v>665</v>
      </c>
      <c r="J46" t="s">
        <v>77</v>
      </c>
      <c r="M46" t="s">
        <v>78</v>
      </c>
      <c r="N46" t="s">
        <v>146</v>
      </c>
      <c r="O46" t="s">
        <v>147</v>
      </c>
      <c r="P46">
        <v>2005</v>
      </c>
      <c r="Q46" t="s">
        <v>148</v>
      </c>
      <c r="T46" t="s">
        <v>666</v>
      </c>
      <c r="U46" t="s">
        <v>667</v>
      </c>
      <c r="V46" t="s">
        <v>668</v>
      </c>
      <c r="W46" t="s">
        <v>669</v>
      </c>
      <c r="Y46" t="s">
        <v>670</v>
      </c>
      <c r="Z46" t="s">
        <v>671</v>
      </c>
      <c r="AA46" t="s">
        <v>672</v>
      </c>
      <c r="AB46" t="s">
        <v>673</v>
      </c>
      <c r="AG46">
        <v>36</v>
      </c>
      <c r="AH46">
        <v>25</v>
      </c>
      <c r="AI46">
        <v>25</v>
      </c>
      <c r="AJ46">
        <v>0</v>
      </c>
      <c r="AK46">
        <v>5</v>
      </c>
      <c r="AL46" t="s">
        <v>88</v>
      </c>
      <c r="AM46" t="s">
        <v>89</v>
      </c>
      <c r="AN46" t="s">
        <v>90</v>
      </c>
      <c r="AO46" t="s">
        <v>91</v>
      </c>
      <c r="AR46" t="s">
        <v>93</v>
      </c>
      <c r="AS46" t="s">
        <v>94</v>
      </c>
      <c r="AT46" t="s">
        <v>157</v>
      </c>
      <c r="AU46">
        <v>2007</v>
      </c>
      <c r="AV46">
        <v>30</v>
      </c>
      <c r="AW46">
        <v>10</v>
      </c>
      <c r="AZ46" t="s">
        <v>158</v>
      </c>
      <c r="BB46">
        <v>2123</v>
      </c>
      <c r="BC46">
        <v>2134</v>
      </c>
      <c r="BE46" t="s">
        <v>674</v>
      </c>
      <c r="BF46">
        <f>HYPERLINK("http://dx.doi.org/10.1016/j.advwatres.2006.11.017","http://dx.doi.org/10.1016/j.advwatres.2006.11.017")</f>
        <v>0</v>
      </c>
      <c r="BI46">
        <v>12</v>
      </c>
      <c r="BJ46" t="s">
        <v>97</v>
      </c>
      <c r="BK46" t="s">
        <v>160</v>
      </c>
      <c r="BL46" t="s">
        <v>97</v>
      </c>
      <c r="BM46" t="s">
        <v>161</v>
      </c>
      <c r="BR46" t="s">
        <v>100</v>
      </c>
      <c r="BS46" t="s">
        <v>675</v>
      </c>
      <c r="BT46">
        <f>HYPERLINK("https%3A%2F%2Fwww.webofscience.com%2Fwos%2Fwoscc%2Ffull-record%2FWOS:000249645700007","View Full Record in Web of Science")</f>
        <v>0</v>
      </c>
    </row>
    <row r="47" spans="1:72" ht="12.75">
      <c r="A47" t="s">
        <v>72</v>
      </c>
      <c r="B47" t="s">
        <v>676</v>
      </c>
      <c r="F47" t="s">
        <v>677</v>
      </c>
      <c r="I47" t="s">
        <v>678</v>
      </c>
      <c r="J47" t="s">
        <v>77</v>
      </c>
      <c r="M47" t="s">
        <v>78</v>
      </c>
      <c r="N47" t="s">
        <v>79</v>
      </c>
      <c r="T47" t="s">
        <v>679</v>
      </c>
      <c r="U47" t="s">
        <v>680</v>
      </c>
      <c r="V47" t="s">
        <v>681</v>
      </c>
      <c r="W47" t="s">
        <v>682</v>
      </c>
      <c r="Y47" t="s">
        <v>683</v>
      </c>
      <c r="Z47" t="s">
        <v>684</v>
      </c>
      <c r="AG47">
        <v>52</v>
      </c>
      <c r="AH47">
        <v>13</v>
      </c>
      <c r="AI47">
        <v>13</v>
      </c>
      <c r="AJ47">
        <v>1</v>
      </c>
      <c r="AK47">
        <v>15</v>
      </c>
      <c r="AL47" t="s">
        <v>88</v>
      </c>
      <c r="AM47" t="s">
        <v>89</v>
      </c>
      <c r="AN47" t="s">
        <v>90</v>
      </c>
      <c r="AO47" t="s">
        <v>91</v>
      </c>
      <c r="AP47" t="s">
        <v>92</v>
      </c>
      <c r="AR47" t="s">
        <v>93</v>
      </c>
      <c r="AS47" t="s">
        <v>94</v>
      </c>
      <c r="AT47" t="s">
        <v>174</v>
      </c>
      <c r="AU47">
        <v>2007</v>
      </c>
      <c r="AV47">
        <v>30</v>
      </c>
      <c r="AW47">
        <v>9</v>
      </c>
      <c r="BB47">
        <v>1902</v>
      </c>
      <c r="BC47">
        <v>1913</v>
      </c>
      <c r="BE47" t="s">
        <v>685</v>
      </c>
      <c r="BF47">
        <f>HYPERLINK("http://dx.doi.org/10.1016/j.advwatres.2007.03.001","http://dx.doi.org/10.1016/j.advwatres.2007.03.001")</f>
        <v>0</v>
      </c>
      <c r="BI47">
        <v>12</v>
      </c>
      <c r="BJ47" t="s">
        <v>97</v>
      </c>
      <c r="BK47" t="s">
        <v>98</v>
      </c>
      <c r="BL47" t="s">
        <v>97</v>
      </c>
      <c r="BM47" t="s">
        <v>176</v>
      </c>
      <c r="BR47" t="s">
        <v>100</v>
      </c>
      <c r="BS47" t="s">
        <v>686</v>
      </c>
      <c r="BT47">
        <f>HYPERLINK("https%3A%2F%2Fwww.webofscience.com%2Fwos%2Fwoscc%2Ffull-record%2FWOS:000248435700003","View Full Record in Web of Science")</f>
        <v>0</v>
      </c>
    </row>
    <row r="48" spans="1:72" ht="12.75">
      <c r="A48" t="s">
        <v>72</v>
      </c>
      <c r="B48" t="s">
        <v>687</v>
      </c>
      <c r="F48" t="s">
        <v>688</v>
      </c>
      <c r="I48" t="s">
        <v>689</v>
      </c>
      <c r="J48" t="s">
        <v>77</v>
      </c>
      <c r="M48" t="s">
        <v>78</v>
      </c>
      <c r="N48" t="s">
        <v>79</v>
      </c>
      <c r="T48" t="s">
        <v>690</v>
      </c>
      <c r="U48" t="s">
        <v>691</v>
      </c>
      <c r="V48" t="s">
        <v>692</v>
      </c>
      <c r="W48" t="s">
        <v>693</v>
      </c>
      <c r="Y48" t="s">
        <v>694</v>
      </c>
      <c r="Z48" t="s">
        <v>695</v>
      </c>
      <c r="AA48" t="s">
        <v>696</v>
      </c>
      <c r="AB48" t="s">
        <v>697</v>
      </c>
      <c r="AC48" t="s">
        <v>698</v>
      </c>
      <c r="AD48" t="s">
        <v>489</v>
      </c>
      <c r="AG48">
        <v>24</v>
      </c>
      <c r="AH48">
        <v>10</v>
      </c>
      <c r="AI48">
        <v>11</v>
      </c>
      <c r="AJ48">
        <v>0</v>
      </c>
      <c r="AK48">
        <v>11</v>
      </c>
      <c r="AL48" t="s">
        <v>88</v>
      </c>
      <c r="AM48" t="s">
        <v>89</v>
      </c>
      <c r="AN48" t="s">
        <v>90</v>
      </c>
      <c r="AO48" t="s">
        <v>91</v>
      </c>
      <c r="AP48" t="s">
        <v>92</v>
      </c>
      <c r="AR48" t="s">
        <v>93</v>
      </c>
      <c r="AS48" t="s">
        <v>94</v>
      </c>
      <c r="AT48" t="s">
        <v>95</v>
      </c>
      <c r="AU48">
        <v>2007</v>
      </c>
      <c r="AV48">
        <v>30</v>
      </c>
      <c r="AW48">
        <v>5</v>
      </c>
      <c r="BB48">
        <v>1190</v>
      </c>
      <c r="BC48">
        <v>1204</v>
      </c>
      <c r="BE48" t="s">
        <v>699</v>
      </c>
      <c r="BF48">
        <f>HYPERLINK("http://dx.doi.org/10.1016/j.advwatres.2006.10.009","http://dx.doi.org/10.1016/j.advwatres.2006.10.009")</f>
        <v>0</v>
      </c>
      <c r="BI48">
        <v>15</v>
      </c>
      <c r="BJ48" t="s">
        <v>97</v>
      </c>
      <c r="BK48" t="s">
        <v>98</v>
      </c>
      <c r="BL48" t="s">
        <v>97</v>
      </c>
      <c r="BM48" t="s">
        <v>99</v>
      </c>
      <c r="BR48" t="s">
        <v>100</v>
      </c>
      <c r="BS48" t="s">
        <v>700</v>
      </c>
      <c r="BT48">
        <f>HYPERLINK("https%3A%2F%2Fwww.webofscience.com%2Fwos%2Fwoscc%2Ffull-record%2FWOS:000246092800012","View Full Record in Web of Science")</f>
        <v>0</v>
      </c>
    </row>
    <row r="49" spans="1:72" ht="12.75">
      <c r="A49" t="s">
        <v>72</v>
      </c>
      <c r="B49" t="s">
        <v>701</v>
      </c>
      <c r="F49" t="s">
        <v>702</v>
      </c>
      <c r="I49" t="s">
        <v>703</v>
      </c>
      <c r="J49" t="s">
        <v>77</v>
      </c>
      <c r="M49" t="s">
        <v>78</v>
      </c>
      <c r="N49" t="s">
        <v>79</v>
      </c>
      <c r="T49" t="s">
        <v>704</v>
      </c>
      <c r="U49" t="s">
        <v>705</v>
      </c>
      <c r="V49" t="s">
        <v>706</v>
      </c>
      <c r="W49" t="s">
        <v>707</v>
      </c>
      <c r="Y49" t="s">
        <v>708</v>
      </c>
      <c r="Z49" t="s">
        <v>709</v>
      </c>
      <c r="AG49">
        <v>27</v>
      </c>
      <c r="AH49">
        <v>0</v>
      </c>
      <c r="AI49">
        <v>0</v>
      </c>
      <c r="AJ49">
        <v>0</v>
      </c>
      <c r="AK49">
        <v>5</v>
      </c>
      <c r="AL49" t="s">
        <v>88</v>
      </c>
      <c r="AM49" t="s">
        <v>89</v>
      </c>
      <c r="AN49" t="s">
        <v>90</v>
      </c>
      <c r="AO49" t="s">
        <v>91</v>
      </c>
      <c r="AP49" t="s">
        <v>92</v>
      </c>
      <c r="AR49" t="s">
        <v>93</v>
      </c>
      <c r="AS49" t="s">
        <v>94</v>
      </c>
      <c r="AT49" t="s">
        <v>257</v>
      </c>
      <c r="AU49">
        <v>2007</v>
      </c>
      <c r="AV49">
        <v>30</v>
      </c>
      <c r="AW49">
        <v>4</v>
      </c>
      <c r="BB49">
        <v>772</v>
      </c>
      <c r="BC49">
        <v>793</v>
      </c>
      <c r="BE49" t="s">
        <v>710</v>
      </c>
      <c r="BF49">
        <f>HYPERLINK("http://dx.doi.org/10.1016/j.advwatres.2006.06.011","http://dx.doi.org/10.1016/j.advwatres.2006.06.011")</f>
        <v>0</v>
      </c>
      <c r="BI49">
        <v>22</v>
      </c>
      <c r="BJ49" t="s">
        <v>97</v>
      </c>
      <c r="BK49" t="s">
        <v>98</v>
      </c>
      <c r="BL49" t="s">
        <v>97</v>
      </c>
      <c r="BM49" t="s">
        <v>259</v>
      </c>
      <c r="BR49" t="s">
        <v>100</v>
      </c>
      <c r="BS49" t="s">
        <v>711</v>
      </c>
      <c r="BT49">
        <f>HYPERLINK("https%3A%2F%2Fwww.webofscience.com%2Fwos%2Fwoscc%2Ffull-record%2FWOS:000245259400005","View Full Record in Web of Science")</f>
        <v>0</v>
      </c>
    </row>
    <row r="50" spans="1:72" ht="12.75">
      <c r="A50" t="s">
        <v>72</v>
      </c>
      <c r="B50" t="s">
        <v>712</v>
      </c>
      <c r="F50" t="s">
        <v>713</v>
      </c>
      <c r="I50" t="s">
        <v>714</v>
      </c>
      <c r="J50" t="s">
        <v>77</v>
      </c>
      <c r="M50" t="s">
        <v>78</v>
      </c>
      <c r="N50" t="s">
        <v>79</v>
      </c>
      <c r="T50" t="s">
        <v>715</v>
      </c>
      <c r="U50" t="s">
        <v>716</v>
      </c>
      <c r="V50" t="s">
        <v>717</v>
      </c>
      <c r="W50" t="s">
        <v>718</v>
      </c>
      <c r="Y50" t="s">
        <v>719</v>
      </c>
      <c r="Z50" t="s">
        <v>720</v>
      </c>
      <c r="AA50" t="s">
        <v>721</v>
      </c>
      <c r="AB50" t="s">
        <v>722</v>
      </c>
      <c r="AG50">
        <v>23</v>
      </c>
      <c r="AH50">
        <v>12</v>
      </c>
      <c r="AI50">
        <v>12</v>
      </c>
      <c r="AJ50">
        <v>0</v>
      </c>
      <c r="AK50">
        <v>1</v>
      </c>
      <c r="AL50" t="s">
        <v>88</v>
      </c>
      <c r="AM50" t="s">
        <v>89</v>
      </c>
      <c r="AN50" t="s">
        <v>90</v>
      </c>
      <c r="AO50" t="s">
        <v>91</v>
      </c>
      <c r="AR50" t="s">
        <v>93</v>
      </c>
      <c r="AS50" t="s">
        <v>94</v>
      </c>
      <c r="AT50" t="s">
        <v>257</v>
      </c>
      <c r="AU50">
        <v>2007</v>
      </c>
      <c r="AV50">
        <v>30</v>
      </c>
      <c r="AW50">
        <v>4</v>
      </c>
      <c r="BB50">
        <v>701</v>
      </c>
      <c r="BC50">
        <v>714</v>
      </c>
      <c r="BE50" t="s">
        <v>723</v>
      </c>
      <c r="BF50">
        <f>HYPERLINK("http://dx.doi.org/10.1016/j.advwatres.2006.06.012","http://dx.doi.org/10.1016/j.advwatres.2006.06.012")</f>
        <v>0</v>
      </c>
      <c r="BI50">
        <v>14</v>
      </c>
      <c r="BJ50" t="s">
        <v>97</v>
      </c>
      <c r="BK50" t="s">
        <v>98</v>
      </c>
      <c r="BL50" t="s">
        <v>97</v>
      </c>
      <c r="BM50" t="s">
        <v>259</v>
      </c>
      <c r="BO50" t="s">
        <v>724</v>
      </c>
      <c r="BR50" t="s">
        <v>100</v>
      </c>
      <c r="BS50" t="s">
        <v>725</v>
      </c>
      <c r="BT50">
        <f>HYPERLINK("https%3A%2F%2Fwww.webofscience.com%2Fwos%2Fwoscc%2Ffull-record%2FWOS:000245259400001","View Full Record in Web of Science")</f>
        <v>0</v>
      </c>
    </row>
    <row r="51" spans="1:72" ht="12.75">
      <c r="A51" t="s">
        <v>72</v>
      </c>
      <c r="B51" t="s">
        <v>726</v>
      </c>
      <c r="F51" t="s">
        <v>727</v>
      </c>
      <c r="I51" t="s">
        <v>728</v>
      </c>
      <c r="J51" t="s">
        <v>77</v>
      </c>
      <c r="M51" t="s">
        <v>78</v>
      </c>
      <c r="N51" t="s">
        <v>629</v>
      </c>
      <c r="U51" t="s">
        <v>729</v>
      </c>
      <c r="W51" t="s">
        <v>730</v>
      </c>
      <c r="Y51" t="s">
        <v>731</v>
      </c>
      <c r="Z51" t="s">
        <v>732</v>
      </c>
      <c r="AA51" t="s">
        <v>733</v>
      </c>
      <c r="AB51" t="s">
        <v>734</v>
      </c>
      <c r="AG51">
        <v>8</v>
      </c>
      <c r="AH51">
        <v>8</v>
      </c>
      <c r="AI51">
        <v>8</v>
      </c>
      <c r="AJ51">
        <v>0</v>
      </c>
      <c r="AK51">
        <v>7</v>
      </c>
      <c r="AL51" t="s">
        <v>88</v>
      </c>
      <c r="AM51" t="s">
        <v>89</v>
      </c>
      <c r="AN51" t="s">
        <v>90</v>
      </c>
      <c r="AO51" t="s">
        <v>91</v>
      </c>
      <c r="AR51" t="s">
        <v>93</v>
      </c>
      <c r="AS51" t="s">
        <v>94</v>
      </c>
      <c r="AT51" t="s">
        <v>111</v>
      </c>
      <c r="AU51">
        <v>2007</v>
      </c>
      <c r="AV51">
        <v>30</v>
      </c>
      <c r="AW51">
        <v>3</v>
      </c>
      <c r="BB51">
        <v>686</v>
      </c>
      <c r="BC51">
        <v>690</v>
      </c>
      <c r="BE51" t="s">
        <v>735</v>
      </c>
      <c r="BF51">
        <f>HYPERLINK("http://dx.doi.org/10.1016/j.advwatres.2006.05.005","http://dx.doi.org/10.1016/j.advwatres.2006.05.005")</f>
        <v>0</v>
      </c>
      <c r="BI51">
        <v>5</v>
      </c>
      <c r="BJ51" t="s">
        <v>97</v>
      </c>
      <c r="BK51" t="s">
        <v>98</v>
      </c>
      <c r="BL51" t="s">
        <v>97</v>
      </c>
      <c r="BM51" t="s">
        <v>113</v>
      </c>
      <c r="BR51" t="s">
        <v>100</v>
      </c>
      <c r="BS51" t="s">
        <v>736</v>
      </c>
      <c r="BT51">
        <f>HYPERLINK("https%3A%2F%2Fwww.webofscience.com%2Fwos%2Fwoscc%2Ffull-record%2FWOS:000244977700029","View Full Record in Web of Science")</f>
        <v>0</v>
      </c>
    </row>
    <row r="52" spans="1:72" ht="12.75">
      <c r="A52" t="s">
        <v>72</v>
      </c>
      <c r="B52" t="s">
        <v>737</v>
      </c>
      <c r="F52" t="s">
        <v>738</v>
      </c>
      <c r="I52" t="s">
        <v>739</v>
      </c>
      <c r="J52" t="s">
        <v>77</v>
      </c>
      <c r="M52" t="s">
        <v>78</v>
      </c>
      <c r="N52" t="s">
        <v>79</v>
      </c>
      <c r="T52" t="s">
        <v>740</v>
      </c>
      <c r="U52" t="s">
        <v>741</v>
      </c>
      <c r="V52" t="s">
        <v>742</v>
      </c>
      <c r="W52" t="s">
        <v>743</v>
      </c>
      <c r="Y52" t="s">
        <v>744</v>
      </c>
      <c r="Z52" t="s">
        <v>745</v>
      </c>
      <c r="AA52" t="s">
        <v>746</v>
      </c>
      <c r="AB52" t="s">
        <v>747</v>
      </c>
      <c r="AG52">
        <v>88</v>
      </c>
      <c r="AH52">
        <v>77</v>
      </c>
      <c r="AI52">
        <v>78</v>
      </c>
      <c r="AJ52">
        <v>0</v>
      </c>
      <c r="AK52">
        <v>24</v>
      </c>
      <c r="AL52" t="s">
        <v>88</v>
      </c>
      <c r="AM52" t="s">
        <v>89</v>
      </c>
      <c r="AN52" t="s">
        <v>90</v>
      </c>
      <c r="AO52" t="s">
        <v>91</v>
      </c>
      <c r="AP52" t="s">
        <v>92</v>
      </c>
      <c r="AR52" t="s">
        <v>93</v>
      </c>
      <c r="AS52" t="s">
        <v>94</v>
      </c>
      <c r="AT52" t="s">
        <v>111</v>
      </c>
      <c r="AU52">
        <v>2007</v>
      </c>
      <c r="AV52">
        <v>30</v>
      </c>
      <c r="AW52">
        <v>3</v>
      </c>
      <c r="BB52">
        <v>335</v>
      </c>
      <c r="BC52">
        <v>353</v>
      </c>
      <c r="BE52" t="s">
        <v>748</v>
      </c>
      <c r="BF52">
        <f>HYPERLINK("http://dx.doi.org/10.1016/j.advwatres.2006.06.006","http://dx.doi.org/10.1016/j.advwatres.2006.06.006")</f>
        <v>0</v>
      </c>
      <c r="BI52">
        <v>19</v>
      </c>
      <c r="BJ52" t="s">
        <v>97</v>
      </c>
      <c r="BK52" t="s">
        <v>98</v>
      </c>
      <c r="BL52" t="s">
        <v>97</v>
      </c>
      <c r="BM52" t="s">
        <v>113</v>
      </c>
      <c r="BR52" t="s">
        <v>100</v>
      </c>
      <c r="BS52" t="s">
        <v>749</v>
      </c>
      <c r="BT52">
        <f>HYPERLINK("https%3A%2F%2Fwww.webofscience.com%2Fwos%2Fwoscc%2Ffull-record%2FWOS:000244977700003","View Full Record in Web of Science")</f>
        <v>0</v>
      </c>
    </row>
    <row r="53" spans="1:72" ht="12.75">
      <c r="A53" t="s">
        <v>72</v>
      </c>
      <c r="B53" t="s">
        <v>750</v>
      </c>
      <c r="F53" t="s">
        <v>751</v>
      </c>
      <c r="I53" t="s">
        <v>752</v>
      </c>
      <c r="J53" t="s">
        <v>77</v>
      </c>
      <c r="M53" t="s">
        <v>78</v>
      </c>
      <c r="N53" t="s">
        <v>79</v>
      </c>
      <c r="T53" t="s">
        <v>753</v>
      </c>
      <c r="U53" t="s">
        <v>754</v>
      </c>
      <c r="V53" t="s">
        <v>755</v>
      </c>
      <c r="W53" t="s">
        <v>756</v>
      </c>
      <c r="Y53" t="s">
        <v>757</v>
      </c>
      <c r="Z53" t="s">
        <v>758</v>
      </c>
      <c r="AB53" t="s">
        <v>759</v>
      </c>
      <c r="AG53">
        <v>27</v>
      </c>
      <c r="AH53">
        <v>41</v>
      </c>
      <c r="AI53">
        <v>41</v>
      </c>
      <c r="AJ53">
        <v>0</v>
      </c>
      <c r="AK53">
        <v>6</v>
      </c>
      <c r="AL53" t="s">
        <v>88</v>
      </c>
      <c r="AM53" t="s">
        <v>89</v>
      </c>
      <c r="AN53" t="s">
        <v>90</v>
      </c>
      <c r="AO53" t="s">
        <v>91</v>
      </c>
      <c r="AR53" t="s">
        <v>93</v>
      </c>
      <c r="AS53" t="s">
        <v>94</v>
      </c>
      <c r="AT53" t="s">
        <v>337</v>
      </c>
      <c r="AU53">
        <v>2007</v>
      </c>
      <c r="AV53">
        <v>30</v>
      </c>
      <c r="AW53">
        <v>1</v>
      </c>
      <c r="BB53">
        <v>135</v>
      </c>
      <c r="BC53">
        <v>147</v>
      </c>
      <c r="BE53" t="s">
        <v>760</v>
      </c>
      <c r="BF53">
        <f>HYPERLINK("http://dx.doi.org/10.1016/j.advwatres.2006.03.002","http://dx.doi.org/10.1016/j.advwatres.2006.03.002")</f>
        <v>0</v>
      </c>
      <c r="BI53">
        <v>13</v>
      </c>
      <c r="BJ53" t="s">
        <v>97</v>
      </c>
      <c r="BK53" t="s">
        <v>98</v>
      </c>
      <c r="BL53" t="s">
        <v>97</v>
      </c>
      <c r="BM53" t="s">
        <v>339</v>
      </c>
      <c r="BR53" t="s">
        <v>100</v>
      </c>
      <c r="BS53" t="s">
        <v>761</v>
      </c>
      <c r="BT53">
        <f>HYPERLINK("https%3A%2F%2Fwww.webofscience.com%2Fwos%2Fwoscc%2Ffull-record%2FWOS:000242775300010","View Full Record in Web of Science")</f>
        <v>0</v>
      </c>
    </row>
    <row r="54" spans="1:72" ht="12.75">
      <c r="A54" t="s">
        <v>72</v>
      </c>
      <c r="B54" t="s">
        <v>762</v>
      </c>
      <c r="F54" t="s">
        <v>763</v>
      </c>
      <c r="I54" t="s">
        <v>764</v>
      </c>
      <c r="J54" t="s">
        <v>77</v>
      </c>
      <c r="M54" t="s">
        <v>78</v>
      </c>
      <c r="N54" t="s">
        <v>79</v>
      </c>
      <c r="T54" t="s">
        <v>765</v>
      </c>
      <c r="U54" t="s">
        <v>766</v>
      </c>
      <c r="V54" t="s">
        <v>767</v>
      </c>
      <c r="W54" t="s">
        <v>768</v>
      </c>
      <c r="Y54" t="s">
        <v>296</v>
      </c>
      <c r="Z54" t="s">
        <v>769</v>
      </c>
      <c r="AG54">
        <v>40</v>
      </c>
      <c r="AH54">
        <v>12</v>
      </c>
      <c r="AI54">
        <v>12</v>
      </c>
      <c r="AJ54">
        <v>0</v>
      </c>
      <c r="AK54">
        <v>8</v>
      </c>
      <c r="AL54" t="s">
        <v>88</v>
      </c>
      <c r="AM54" t="s">
        <v>89</v>
      </c>
      <c r="AN54" t="s">
        <v>90</v>
      </c>
      <c r="AO54" t="s">
        <v>91</v>
      </c>
      <c r="AR54" t="s">
        <v>93</v>
      </c>
      <c r="AS54" t="s">
        <v>94</v>
      </c>
      <c r="AT54" t="s">
        <v>138</v>
      </c>
      <c r="AU54">
        <v>2007</v>
      </c>
      <c r="AV54">
        <v>30</v>
      </c>
      <c r="AW54">
        <v>12</v>
      </c>
      <c r="BB54">
        <v>2467</v>
      </c>
      <c r="BC54">
        <v>2480</v>
      </c>
      <c r="BE54" t="s">
        <v>770</v>
      </c>
      <c r="BF54">
        <f>HYPERLINK("http://dx.doi.org/10.1016/j.advwatres.2007.05.016","http://dx.doi.org/10.1016/j.advwatres.2007.05.016")</f>
        <v>0</v>
      </c>
      <c r="BI54">
        <v>14</v>
      </c>
      <c r="BJ54" t="s">
        <v>97</v>
      </c>
      <c r="BK54" t="s">
        <v>98</v>
      </c>
      <c r="BL54" t="s">
        <v>97</v>
      </c>
      <c r="BM54" t="s">
        <v>140</v>
      </c>
      <c r="BR54" t="s">
        <v>100</v>
      </c>
      <c r="BS54" t="s">
        <v>771</v>
      </c>
      <c r="BT54">
        <f>HYPERLINK("https%3A%2F%2Fwww.webofscience.com%2Fwos%2Fwoscc%2Ffull-record%2FWOS:000250935500005","View Full Record in Web of Science")</f>
        <v>0</v>
      </c>
    </row>
    <row r="55" spans="1:72" ht="12.75">
      <c r="A55" t="s">
        <v>72</v>
      </c>
      <c r="B55" t="s">
        <v>772</v>
      </c>
      <c r="F55" t="s">
        <v>773</v>
      </c>
      <c r="I55" t="s">
        <v>774</v>
      </c>
      <c r="J55" t="s">
        <v>77</v>
      </c>
      <c r="M55" t="s">
        <v>78</v>
      </c>
      <c r="N55" t="s">
        <v>146</v>
      </c>
      <c r="O55" t="s">
        <v>147</v>
      </c>
      <c r="P55">
        <v>2005</v>
      </c>
      <c r="Q55" t="s">
        <v>148</v>
      </c>
      <c r="T55" t="s">
        <v>775</v>
      </c>
      <c r="U55" t="s">
        <v>776</v>
      </c>
      <c r="V55" t="s">
        <v>777</v>
      </c>
      <c r="W55" t="s">
        <v>778</v>
      </c>
      <c r="Y55" t="s">
        <v>779</v>
      </c>
      <c r="Z55" t="s">
        <v>780</v>
      </c>
      <c r="AB55" t="s">
        <v>781</v>
      </c>
      <c r="AG55">
        <v>46</v>
      </c>
      <c r="AH55">
        <v>58</v>
      </c>
      <c r="AI55">
        <v>58</v>
      </c>
      <c r="AJ55">
        <v>1</v>
      </c>
      <c r="AK55">
        <v>21</v>
      </c>
      <c r="AL55" t="s">
        <v>88</v>
      </c>
      <c r="AM55" t="s">
        <v>89</v>
      </c>
      <c r="AN55" t="s">
        <v>90</v>
      </c>
      <c r="AO55" t="s">
        <v>91</v>
      </c>
      <c r="AP55" t="s">
        <v>92</v>
      </c>
      <c r="AR55" t="s">
        <v>93</v>
      </c>
      <c r="AS55" t="s">
        <v>94</v>
      </c>
      <c r="AT55" t="s">
        <v>157</v>
      </c>
      <c r="AU55">
        <v>2007</v>
      </c>
      <c r="AV55">
        <v>30</v>
      </c>
      <c r="AW55">
        <v>10</v>
      </c>
      <c r="AZ55" t="s">
        <v>158</v>
      </c>
      <c r="BB55">
        <v>2072</v>
      </c>
      <c r="BC55">
        <v>2086</v>
      </c>
      <c r="BE55" t="s">
        <v>782</v>
      </c>
      <c r="BF55">
        <f>HYPERLINK("http://dx.doi.org/10.1016/j.advwatres.2006.10.012","http://dx.doi.org/10.1016/j.advwatres.2006.10.012")</f>
        <v>0</v>
      </c>
      <c r="BI55">
        <v>15</v>
      </c>
      <c r="BJ55" t="s">
        <v>97</v>
      </c>
      <c r="BK55" t="s">
        <v>160</v>
      </c>
      <c r="BL55" t="s">
        <v>97</v>
      </c>
      <c r="BM55" t="s">
        <v>161</v>
      </c>
      <c r="BR55" t="s">
        <v>100</v>
      </c>
      <c r="BS55" t="s">
        <v>783</v>
      </c>
      <c r="BT55">
        <f>HYPERLINK("https%3A%2F%2Fwww.webofscience.com%2Fwos%2Fwoscc%2Ffull-record%2FWOS:000249645700003","View Full Record in Web of Science")</f>
        <v>0</v>
      </c>
    </row>
    <row r="56" spans="1:72" ht="12.75">
      <c r="A56" t="s">
        <v>72</v>
      </c>
      <c r="B56" t="s">
        <v>784</v>
      </c>
      <c r="F56" t="s">
        <v>785</v>
      </c>
      <c r="I56" t="s">
        <v>786</v>
      </c>
      <c r="J56" t="s">
        <v>77</v>
      </c>
      <c r="M56" t="s">
        <v>78</v>
      </c>
      <c r="N56" t="s">
        <v>79</v>
      </c>
      <c r="T56" t="s">
        <v>787</v>
      </c>
      <c r="U56" t="s">
        <v>788</v>
      </c>
      <c r="V56" t="s">
        <v>789</v>
      </c>
      <c r="W56" t="s">
        <v>790</v>
      </c>
      <c r="Y56" t="s">
        <v>791</v>
      </c>
      <c r="Z56" t="s">
        <v>792</v>
      </c>
      <c r="AA56" t="s">
        <v>793</v>
      </c>
      <c r="AB56" t="s">
        <v>794</v>
      </c>
      <c r="AG56">
        <v>36</v>
      </c>
      <c r="AH56">
        <v>29</v>
      </c>
      <c r="AI56">
        <v>32</v>
      </c>
      <c r="AJ56">
        <v>1</v>
      </c>
      <c r="AK56">
        <v>4</v>
      </c>
      <c r="AL56" t="s">
        <v>88</v>
      </c>
      <c r="AM56" t="s">
        <v>89</v>
      </c>
      <c r="AN56" t="s">
        <v>90</v>
      </c>
      <c r="AO56" t="s">
        <v>91</v>
      </c>
      <c r="AP56" t="s">
        <v>92</v>
      </c>
      <c r="AR56" t="s">
        <v>93</v>
      </c>
      <c r="AS56" t="s">
        <v>94</v>
      </c>
      <c r="AT56" t="s">
        <v>202</v>
      </c>
      <c r="AU56">
        <v>2007</v>
      </c>
      <c r="AV56">
        <v>30</v>
      </c>
      <c r="AW56">
        <v>8</v>
      </c>
      <c r="BB56">
        <v>1785</v>
      </c>
      <c r="BC56">
        <v>1796</v>
      </c>
      <c r="BE56" t="s">
        <v>795</v>
      </c>
      <c r="BF56">
        <f>HYPERLINK("http://dx.doi.org/10.1016/j.advwatres.2007.02.002","http://dx.doi.org/10.1016/j.advwatres.2007.02.002")</f>
        <v>0</v>
      </c>
      <c r="BI56">
        <v>12</v>
      </c>
      <c r="BJ56" t="s">
        <v>97</v>
      </c>
      <c r="BK56" t="s">
        <v>98</v>
      </c>
      <c r="BL56" t="s">
        <v>97</v>
      </c>
      <c r="BM56" t="s">
        <v>204</v>
      </c>
      <c r="BR56" t="s">
        <v>100</v>
      </c>
      <c r="BS56" t="s">
        <v>796</v>
      </c>
      <c r="BT56">
        <f>HYPERLINK("https%3A%2F%2Fwww.webofscience.com%2Fwos%2Fwoscc%2Ffull-record%2FWOS:000247713700007","View Full Record in Web of Science")</f>
        <v>0</v>
      </c>
    </row>
    <row r="57" spans="1:72" ht="12.75">
      <c r="A57" t="s">
        <v>72</v>
      </c>
      <c r="B57" t="s">
        <v>797</v>
      </c>
      <c r="F57" t="s">
        <v>798</v>
      </c>
      <c r="I57" t="s">
        <v>799</v>
      </c>
      <c r="J57" t="s">
        <v>77</v>
      </c>
      <c r="M57" t="s">
        <v>78</v>
      </c>
      <c r="N57" t="s">
        <v>79</v>
      </c>
      <c r="T57" t="s">
        <v>800</v>
      </c>
      <c r="U57" t="s">
        <v>801</v>
      </c>
      <c r="V57" t="s">
        <v>802</v>
      </c>
      <c r="W57" t="s">
        <v>803</v>
      </c>
      <c r="Y57" t="s">
        <v>804</v>
      </c>
      <c r="Z57" t="s">
        <v>805</v>
      </c>
      <c r="AG57">
        <v>9</v>
      </c>
      <c r="AH57">
        <v>18</v>
      </c>
      <c r="AI57">
        <v>19</v>
      </c>
      <c r="AJ57">
        <v>0</v>
      </c>
      <c r="AK57">
        <v>10</v>
      </c>
      <c r="AL57" t="s">
        <v>88</v>
      </c>
      <c r="AM57" t="s">
        <v>89</v>
      </c>
      <c r="AN57" t="s">
        <v>90</v>
      </c>
      <c r="AO57" t="s">
        <v>91</v>
      </c>
      <c r="AR57" t="s">
        <v>93</v>
      </c>
      <c r="AS57" t="s">
        <v>94</v>
      </c>
      <c r="AT57" t="s">
        <v>524</v>
      </c>
      <c r="AU57">
        <v>2007</v>
      </c>
      <c r="AV57">
        <v>30</v>
      </c>
      <c r="AW57">
        <v>11</v>
      </c>
      <c r="BB57">
        <v>2194</v>
      </c>
      <c r="BC57">
        <v>2201</v>
      </c>
      <c r="BE57" t="s">
        <v>806</v>
      </c>
      <c r="BF57">
        <f>HYPERLINK("http://dx.doi.org/10.1016/j.advwatres.2007.04.008","http://dx.doi.org/10.1016/j.advwatres.2007.04.008")</f>
        <v>0</v>
      </c>
      <c r="BI57">
        <v>8</v>
      </c>
      <c r="BJ57" t="s">
        <v>97</v>
      </c>
      <c r="BK57" t="s">
        <v>98</v>
      </c>
      <c r="BL57" t="s">
        <v>97</v>
      </c>
      <c r="BM57" t="s">
        <v>526</v>
      </c>
      <c r="BR57" t="s">
        <v>100</v>
      </c>
      <c r="BS57" t="s">
        <v>807</v>
      </c>
      <c r="BT57">
        <f>HYPERLINK("https%3A%2F%2Fwww.webofscience.com%2Fwos%2Fwoscc%2Ffull-record%2FWOS:000250181400002","View Full Record in Web of Science")</f>
        <v>0</v>
      </c>
    </row>
    <row r="58" spans="1:72" ht="12.75">
      <c r="A58" t="s">
        <v>72</v>
      </c>
      <c r="B58" t="s">
        <v>808</v>
      </c>
      <c r="F58" t="s">
        <v>809</v>
      </c>
      <c r="I58" t="s">
        <v>810</v>
      </c>
      <c r="J58" t="s">
        <v>77</v>
      </c>
      <c r="M58" t="s">
        <v>78</v>
      </c>
      <c r="N58" t="s">
        <v>79</v>
      </c>
      <c r="T58" t="s">
        <v>811</v>
      </c>
      <c r="U58" t="s">
        <v>812</v>
      </c>
      <c r="V58" t="s">
        <v>813</v>
      </c>
      <c r="W58" t="s">
        <v>814</v>
      </c>
      <c r="Y58" t="s">
        <v>815</v>
      </c>
      <c r="Z58" t="s">
        <v>816</v>
      </c>
      <c r="AA58" t="s">
        <v>817</v>
      </c>
      <c r="AG58">
        <v>71</v>
      </c>
      <c r="AH58">
        <v>116</v>
      </c>
      <c r="AI58">
        <v>123</v>
      </c>
      <c r="AJ58">
        <v>3</v>
      </c>
      <c r="AK58">
        <v>61</v>
      </c>
      <c r="AL58" t="s">
        <v>88</v>
      </c>
      <c r="AM58" t="s">
        <v>89</v>
      </c>
      <c r="AN58" t="s">
        <v>90</v>
      </c>
      <c r="AO58" t="s">
        <v>91</v>
      </c>
      <c r="AP58" t="s">
        <v>92</v>
      </c>
      <c r="AR58" t="s">
        <v>93</v>
      </c>
      <c r="AS58" t="s">
        <v>94</v>
      </c>
      <c r="AT58" t="s">
        <v>174</v>
      </c>
      <c r="AU58">
        <v>2007</v>
      </c>
      <c r="AV58">
        <v>30</v>
      </c>
      <c r="AW58">
        <v>9</v>
      </c>
      <c r="BB58">
        <v>1914</v>
      </c>
      <c r="BC58">
        <v>1932</v>
      </c>
      <c r="BE58" t="s">
        <v>818</v>
      </c>
      <c r="BF58">
        <f>HYPERLINK("http://dx.doi.org/10.1016/j.advwatres.2007.03.005","http://dx.doi.org/10.1016/j.advwatres.2007.03.005")</f>
        <v>0</v>
      </c>
      <c r="BI58">
        <v>19</v>
      </c>
      <c r="BJ58" t="s">
        <v>97</v>
      </c>
      <c r="BK58" t="s">
        <v>98</v>
      </c>
      <c r="BL58" t="s">
        <v>97</v>
      </c>
      <c r="BM58" t="s">
        <v>176</v>
      </c>
      <c r="BR58" t="s">
        <v>100</v>
      </c>
      <c r="BS58" t="s">
        <v>819</v>
      </c>
      <c r="BT58">
        <f>HYPERLINK("https%3A%2F%2Fwww.webofscience.com%2Fwos%2Fwoscc%2Ffull-record%2FWOS:000248435700004","View Full Record in Web of Science")</f>
        <v>0</v>
      </c>
    </row>
    <row r="59" spans="1:72" ht="12.75">
      <c r="A59" t="s">
        <v>72</v>
      </c>
      <c r="B59" t="s">
        <v>820</v>
      </c>
      <c r="F59" t="s">
        <v>821</v>
      </c>
      <c r="I59" t="s">
        <v>822</v>
      </c>
      <c r="J59" t="s">
        <v>77</v>
      </c>
      <c r="M59" t="s">
        <v>78</v>
      </c>
      <c r="N59" t="s">
        <v>79</v>
      </c>
      <c r="T59" t="s">
        <v>823</v>
      </c>
      <c r="U59" t="s">
        <v>824</v>
      </c>
      <c r="V59" t="s">
        <v>825</v>
      </c>
      <c r="W59" t="s">
        <v>826</v>
      </c>
      <c r="Y59" t="s">
        <v>827</v>
      </c>
      <c r="Z59" t="s">
        <v>828</v>
      </c>
      <c r="AG59">
        <v>36</v>
      </c>
      <c r="AH59">
        <v>68</v>
      </c>
      <c r="AI59">
        <v>74</v>
      </c>
      <c r="AJ59">
        <v>0</v>
      </c>
      <c r="AK59">
        <v>19</v>
      </c>
      <c r="AL59" t="s">
        <v>88</v>
      </c>
      <c r="AM59" t="s">
        <v>89</v>
      </c>
      <c r="AN59" t="s">
        <v>90</v>
      </c>
      <c r="AO59" t="s">
        <v>91</v>
      </c>
      <c r="AR59" t="s">
        <v>93</v>
      </c>
      <c r="AS59" t="s">
        <v>94</v>
      </c>
      <c r="AT59" t="s">
        <v>95</v>
      </c>
      <c r="AU59">
        <v>2007</v>
      </c>
      <c r="AV59">
        <v>30</v>
      </c>
      <c r="AW59">
        <v>5</v>
      </c>
      <c r="BB59">
        <v>1329</v>
      </c>
      <c r="BC59">
        <v>1341</v>
      </c>
      <c r="BE59" t="s">
        <v>829</v>
      </c>
      <c r="BF59">
        <f>HYPERLINK("http://dx.doi.org/10.1016/j.advwatres.2006.11.011","http://dx.doi.org/10.1016/j.advwatres.2006.11.011")</f>
        <v>0</v>
      </c>
      <c r="BI59">
        <v>13</v>
      </c>
      <c r="BJ59" t="s">
        <v>97</v>
      </c>
      <c r="BK59" t="s">
        <v>98</v>
      </c>
      <c r="BL59" t="s">
        <v>97</v>
      </c>
      <c r="BM59" t="s">
        <v>99</v>
      </c>
      <c r="BR59" t="s">
        <v>100</v>
      </c>
      <c r="BS59" t="s">
        <v>830</v>
      </c>
      <c r="BT59">
        <f>HYPERLINK("https%3A%2F%2Fwww.webofscience.com%2Fwos%2Fwoscc%2Ffull-record%2FWOS:000246092800021","View Full Record in Web of Science")</f>
        <v>0</v>
      </c>
    </row>
    <row r="60" spans="1:72" ht="12.75">
      <c r="A60" t="s">
        <v>72</v>
      </c>
      <c r="B60" t="s">
        <v>831</v>
      </c>
      <c r="F60" t="s">
        <v>832</v>
      </c>
      <c r="I60" t="s">
        <v>833</v>
      </c>
      <c r="J60" t="s">
        <v>77</v>
      </c>
      <c r="M60" t="s">
        <v>78</v>
      </c>
      <c r="N60" t="s">
        <v>79</v>
      </c>
      <c r="T60" t="s">
        <v>834</v>
      </c>
      <c r="U60" t="s">
        <v>835</v>
      </c>
      <c r="V60" t="s">
        <v>836</v>
      </c>
      <c r="W60" t="s">
        <v>837</v>
      </c>
      <c r="Y60" t="s">
        <v>838</v>
      </c>
      <c r="Z60" t="s">
        <v>839</v>
      </c>
      <c r="AA60" t="s">
        <v>840</v>
      </c>
      <c r="AB60" t="s">
        <v>841</v>
      </c>
      <c r="AG60">
        <v>48</v>
      </c>
      <c r="AH60">
        <v>5</v>
      </c>
      <c r="AI60">
        <v>5</v>
      </c>
      <c r="AJ60">
        <v>1</v>
      </c>
      <c r="AK60">
        <v>15</v>
      </c>
      <c r="AL60" t="s">
        <v>88</v>
      </c>
      <c r="AM60" t="s">
        <v>89</v>
      </c>
      <c r="AN60" t="s">
        <v>90</v>
      </c>
      <c r="AO60" t="s">
        <v>91</v>
      </c>
      <c r="AR60" t="s">
        <v>93</v>
      </c>
      <c r="AS60" t="s">
        <v>94</v>
      </c>
      <c r="AT60" t="s">
        <v>257</v>
      </c>
      <c r="AU60">
        <v>2007</v>
      </c>
      <c r="AV60">
        <v>30</v>
      </c>
      <c r="AW60">
        <v>4</v>
      </c>
      <c r="BB60">
        <v>794</v>
      </c>
      <c r="BC60">
        <v>807</v>
      </c>
      <c r="BE60" t="s">
        <v>842</v>
      </c>
      <c r="BF60">
        <f>HYPERLINK("http://dx.doi.org/10.1016/j.advwatres.2006.06.004","http://dx.doi.org/10.1016/j.advwatres.2006.06.004")</f>
        <v>0</v>
      </c>
      <c r="BI60">
        <v>14</v>
      </c>
      <c r="BJ60" t="s">
        <v>97</v>
      </c>
      <c r="BK60" t="s">
        <v>98</v>
      </c>
      <c r="BL60" t="s">
        <v>97</v>
      </c>
      <c r="BM60" t="s">
        <v>259</v>
      </c>
      <c r="BR60" t="s">
        <v>100</v>
      </c>
      <c r="BS60" t="s">
        <v>843</v>
      </c>
      <c r="BT60">
        <f>HYPERLINK("https%3A%2F%2Fwww.webofscience.com%2Fwos%2Fwoscc%2Ffull-record%2FWOS:000245259400006","View Full Record in Web of Science")</f>
        <v>0</v>
      </c>
    </row>
    <row r="61" spans="1:72" ht="12.75">
      <c r="A61" t="s">
        <v>72</v>
      </c>
      <c r="B61" t="s">
        <v>844</v>
      </c>
      <c r="F61" t="s">
        <v>845</v>
      </c>
      <c r="I61" t="s">
        <v>846</v>
      </c>
      <c r="J61" t="s">
        <v>77</v>
      </c>
      <c r="M61" t="s">
        <v>78</v>
      </c>
      <c r="N61" t="s">
        <v>79</v>
      </c>
      <c r="T61" t="s">
        <v>847</v>
      </c>
      <c r="U61" t="s">
        <v>848</v>
      </c>
      <c r="V61" t="s">
        <v>849</v>
      </c>
      <c r="W61" t="s">
        <v>850</v>
      </c>
      <c r="Y61" t="s">
        <v>851</v>
      </c>
      <c r="Z61" t="s">
        <v>852</v>
      </c>
      <c r="AA61" t="s">
        <v>853</v>
      </c>
      <c r="AB61" t="s">
        <v>854</v>
      </c>
      <c r="AG61">
        <v>41</v>
      </c>
      <c r="AH61">
        <v>3</v>
      </c>
      <c r="AI61">
        <v>4</v>
      </c>
      <c r="AJ61">
        <v>2</v>
      </c>
      <c r="AK61">
        <v>7</v>
      </c>
      <c r="AL61" t="s">
        <v>88</v>
      </c>
      <c r="AM61" t="s">
        <v>89</v>
      </c>
      <c r="AN61" t="s">
        <v>90</v>
      </c>
      <c r="AO61" t="s">
        <v>91</v>
      </c>
      <c r="AP61" t="s">
        <v>92</v>
      </c>
      <c r="AR61" t="s">
        <v>93</v>
      </c>
      <c r="AS61" t="s">
        <v>94</v>
      </c>
      <c r="AT61" t="s">
        <v>111</v>
      </c>
      <c r="AU61">
        <v>2007</v>
      </c>
      <c r="AV61">
        <v>30</v>
      </c>
      <c r="AW61">
        <v>3</v>
      </c>
      <c r="BB61">
        <v>589</v>
      </c>
      <c r="BC61">
        <v>605</v>
      </c>
      <c r="BE61" t="s">
        <v>855</v>
      </c>
      <c r="BF61">
        <f>HYPERLINK("http://dx.doi.org/10.1016/j.advwatres.2006.04.001","http://dx.doi.org/10.1016/j.advwatres.2006.04.001")</f>
        <v>0</v>
      </c>
      <c r="BI61">
        <v>17</v>
      </c>
      <c r="BJ61" t="s">
        <v>97</v>
      </c>
      <c r="BK61" t="s">
        <v>98</v>
      </c>
      <c r="BL61" t="s">
        <v>97</v>
      </c>
      <c r="BM61" t="s">
        <v>113</v>
      </c>
      <c r="BR61" t="s">
        <v>100</v>
      </c>
      <c r="BS61" t="s">
        <v>856</v>
      </c>
      <c r="BT61">
        <f>HYPERLINK("https%3A%2F%2Fwww.webofscience.com%2Fwos%2Fwoscc%2Ffull-record%2FWOS:000244977700024","View Full Record in Web of Science")</f>
        <v>0</v>
      </c>
    </row>
    <row r="62" spans="1:72" ht="12.75">
      <c r="A62" t="s">
        <v>72</v>
      </c>
      <c r="B62" t="s">
        <v>857</v>
      </c>
      <c r="F62" t="s">
        <v>858</v>
      </c>
      <c r="I62" t="s">
        <v>859</v>
      </c>
      <c r="J62" t="s">
        <v>77</v>
      </c>
      <c r="M62" t="s">
        <v>78</v>
      </c>
      <c r="N62" t="s">
        <v>79</v>
      </c>
      <c r="T62" t="s">
        <v>860</v>
      </c>
      <c r="U62" t="s">
        <v>861</v>
      </c>
      <c r="V62" t="s">
        <v>862</v>
      </c>
      <c r="W62" t="s">
        <v>863</v>
      </c>
      <c r="Y62" t="s">
        <v>864</v>
      </c>
      <c r="Z62" t="s">
        <v>865</v>
      </c>
      <c r="AA62" t="s">
        <v>866</v>
      </c>
      <c r="AB62" t="s">
        <v>867</v>
      </c>
      <c r="AG62">
        <v>19</v>
      </c>
      <c r="AH62">
        <v>67</v>
      </c>
      <c r="AI62">
        <v>68</v>
      </c>
      <c r="AJ62">
        <v>1</v>
      </c>
      <c r="AK62">
        <v>9</v>
      </c>
      <c r="AL62" t="s">
        <v>88</v>
      </c>
      <c r="AM62" t="s">
        <v>89</v>
      </c>
      <c r="AN62" t="s">
        <v>90</v>
      </c>
      <c r="AO62" t="s">
        <v>91</v>
      </c>
      <c r="AP62" t="s">
        <v>92</v>
      </c>
      <c r="AR62" t="s">
        <v>93</v>
      </c>
      <c r="AS62" t="s">
        <v>94</v>
      </c>
      <c r="AT62" t="s">
        <v>111</v>
      </c>
      <c r="AU62">
        <v>2007</v>
      </c>
      <c r="AV62">
        <v>30</v>
      </c>
      <c r="AW62">
        <v>3</v>
      </c>
      <c r="BB62">
        <v>576</v>
      </c>
      <c r="BC62">
        <v>588</v>
      </c>
      <c r="BE62" t="s">
        <v>868</v>
      </c>
      <c r="BF62">
        <f>HYPERLINK("http://dx.doi.org/10.1016/j.advwatres.2006.04.002","http://dx.doi.org/10.1016/j.advwatres.2006.04.002")</f>
        <v>0</v>
      </c>
      <c r="BI62">
        <v>13</v>
      </c>
      <c r="BJ62" t="s">
        <v>97</v>
      </c>
      <c r="BK62" t="s">
        <v>98</v>
      </c>
      <c r="BL62" t="s">
        <v>97</v>
      </c>
      <c r="BM62" t="s">
        <v>113</v>
      </c>
      <c r="BO62" t="s">
        <v>141</v>
      </c>
      <c r="BR62" t="s">
        <v>100</v>
      </c>
      <c r="BS62" t="s">
        <v>869</v>
      </c>
      <c r="BT62">
        <f>HYPERLINK("https%3A%2F%2Fwww.webofscience.com%2Fwos%2Fwoscc%2Ffull-record%2FWOS:000244977700023","View Full Record in Web of Science")</f>
        <v>0</v>
      </c>
    </row>
    <row r="63" spans="1:72" ht="12.75">
      <c r="A63" t="s">
        <v>72</v>
      </c>
      <c r="B63" t="s">
        <v>870</v>
      </c>
      <c r="F63" t="s">
        <v>871</v>
      </c>
      <c r="I63" t="s">
        <v>872</v>
      </c>
      <c r="J63" t="s">
        <v>77</v>
      </c>
      <c r="M63" t="s">
        <v>78</v>
      </c>
      <c r="N63" t="s">
        <v>79</v>
      </c>
      <c r="T63" t="s">
        <v>873</v>
      </c>
      <c r="U63" t="s">
        <v>874</v>
      </c>
      <c r="V63" t="s">
        <v>875</v>
      </c>
      <c r="W63" t="s">
        <v>876</v>
      </c>
      <c r="Y63" t="s">
        <v>877</v>
      </c>
      <c r="Z63" t="s">
        <v>878</v>
      </c>
      <c r="AC63" t="s">
        <v>879</v>
      </c>
      <c r="AD63" t="s">
        <v>880</v>
      </c>
      <c r="AG63">
        <v>24</v>
      </c>
      <c r="AH63">
        <v>19</v>
      </c>
      <c r="AI63">
        <v>20</v>
      </c>
      <c r="AJ63">
        <v>1</v>
      </c>
      <c r="AK63">
        <v>14</v>
      </c>
      <c r="AL63" t="s">
        <v>88</v>
      </c>
      <c r="AM63" t="s">
        <v>89</v>
      </c>
      <c r="AN63" t="s">
        <v>90</v>
      </c>
      <c r="AO63" t="s">
        <v>91</v>
      </c>
      <c r="AP63" t="s">
        <v>92</v>
      </c>
      <c r="AR63" t="s">
        <v>93</v>
      </c>
      <c r="AS63" t="s">
        <v>94</v>
      </c>
      <c r="AT63" t="s">
        <v>524</v>
      </c>
      <c r="AU63">
        <v>2007</v>
      </c>
      <c r="AV63">
        <v>30</v>
      </c>
      <c r="AW63">
        <v>11</v>
      </c>
      <c r="BB63">
        <v>2283</v>
      </c>
      <c r="BC63">
        <v>2295</v>
      </c>
      <c r="BE63" t="s">
        <v>881</v>
      </c>
      <c r="BF63">
        <f>HYPERLINK("http://dx.doi.org/10.1016/j.advwatres.2007.05.002","http://dx.doi.org/10.1016/j.advwatres.2007.05.002")</f>
        <v>0</v>
      </c>
      <c r="BI63">
        <v>13</v>
      </c>
      <c r="BJ63" t="s">
        <v>97</v>
      </c>
      <c r="BK63" t="s">
        <v>98</v>
      </c>
      <c r="BL63" t="s">
        <v>97</v>
      </c>
      <c r="BM63" t="s">
        <v>526</v>
      </c>
      <c r="BR63" t="s">
        <v>100</v>
      </c>
      <c r="BS63" t="s">
        <v>882</v>
      </c>
      <c r="BT63">
        <f>HYPERLINK("https%3A%2F%2Fwww.webofscience.com%2Fwos%2Fwoscc%2Ffull-record%2FWOS:000250181400007","View Full Record in Web of Science")</f>
        <v>0</v>
      </c>
    </row>
    <row r="64" spans="1:72" ht="12.75">
      <c r="A64" t="s">
        <v>72</v>
      </c>
      <c r="B64" t="s">
        <v>883</v>
      </c>
      <c r="F64" t="s">
        <v>884</v>
      </c>
      <c r="I64" t="s">
        <v>885</v>
      </c>
      <c r="J64" t="s">
        <v>77</v>
      </c>
      <c r="M64" t="s">
        <v>78</v>
      </c>
      <c r="N64" t="s">
        <v>79</v>
      </c>
      <c r="T64" t="s">
        <v>886</v>
      </c>
      <c r="U64" t="s">
        <v>887</v>
      </c>
      <c r="V64" t="s">
        <v>888</v>
      </c>
      <c r="W64" t="s">
        <v>889</v>
      </c>
      <c r="Y64" t="s">
        <v>890</v>
      </c>
      <c r="Z64" t="s">
        <v>891</v>
      </c>
      <c r="AA64" t="s">
        <v>892</v>
      </c>
      <c r="AB64" t="s">
        <v>893</v>
      </c>
      <c r="AG64">
        <v>45</v>
      </c>
      <c r="AH64">
        <v>416</v>
      </c>
      <c r="AI64">
        <v>446</v>
      </c>
      <c r="AJ64">
        <v>7</v>
      </c>
      <c r="AK64">
        <v>147</v>
      </c>
      <c r="AL64" t="s">
        <v>88</v>
      </c>
      <c r="AM64" t="s">
        <v>89</v>
      </c>
      <c r="AN64" t="s">
        <v>90</v>
      </c>
      <c r="AO64" t="s">
        <v>91</v>
      </c>
      <c r="AP64" t="s">
        <v>92</v>
      </c>
      <c r="AR64" t="s">
        <v>93</v>
      </c>
      <c r="AS64" t="s">
        <v>94</v>
      </c>
      <c r="AT64" t="s">
        <v>95</v>
      </c>
      <c r="AU64">
        <v>2007</v>
      </c>
      <c r="AV64">
        <v>30</v>
      </c>
      <c r="AW64">
        <v>5</v>
      </c>
      <c r="BB64">
        <v>1371</v>
      </c>
      <c r="BC64">
        <v>1386</v>
      </c>
      <c r="BE64" t="s">
        <v>894</v>
      </c>
      <c r="BF64">
        <f>HYPERLINK("http://dx.doi.org/10.1016/j.advwatres.2006.11.014","http://dx.doi.org/10.1016/j.advwatres.2006.11.014")</f>
        <v>0</v>
      </c>
      <c r="BI64">
        <v>16</v>
      </c>
      <c r="BJ64" t="s">
        <v>97</v>
      </c>
      <c r="BK64" t="s">
        <v>98</v>
      </c>
      <c r="BL64" t="s">
        <v>97</v>
      </c>
      <c r="BM64" t="s">
        <v>99</v>
      </c>
      <c r="BO64" t="s">
        <v>724</v>
      </c>
      <c r="BR64" t="s">
        <v>100</v>
      </c>
      <c r="BS64" t="s">
        <v>895</v>
      </c>
      <c r="BT64">
        <f>HYPERLINK("https%3A%2F%2Fwww.webofscience.com%2Fwos%2Fwoscc%2Ffull-record%2FWOS:000246092800025","View Full Record in Web of Science")</f>
        <v>0</v>
      </c>
    </row>
    <row r="65" spans="1:72" ht="12.75">
      <c r="A65" t="s">
        <v>72</v>
      </c>
      <c r="B65" t="s">
        <v>896</v>
      </c>
      <c r="F65" t="s">
        <v>897</v>
      </c>
      <c r="I65" t="s">
        <v>898</v>
      </c>
      <c r="J65" t="s">
        <v>77</v>
      </c>
      <c r="M65" t="s">
        <v>78</v>
      </c>
      <c r="N65" t="s">
        <v>79</v>
      </c>
      <c r="T65" t="s">
        <v>899</v>
      </c>
      <c r="U65" t="s">
        <v>900</v>
      </c>
      <c r="V65" t="s">
        <v>901</v>
      </c>
      <c r="W65" t="s">
        <v>902</v>
      </c>
      <c r="Y65" t="s">
        <v>903</v>
      </c>
      <c r="Z65" t="s">
        <v>904</v>
      </c>
      <c r="AA65" t="s">
        <v>905</v>
      </c>
      <c r="AB65" t="s">
        <v>906</v>
      </c>
      <c r="AG65">
        <v>65</v>
      </c>
      <c r="AH65">
        <v>52</v>
      </c>
      <c r="AI65">
        <v>55</v>
      </c>
      <c r="AJ65">
        <v>1</v>
      </c>
      <c r="AK65">
        <v>37</v>
      </c>
      <c r="AL65" t="s">
        <v>88</v>
      </c>
      <c r="AM65" t="s">
        <v>89</v>
      </c>
      <c r="AN65" t="s">
        <v>90</v>
      </c>
      <c r="AO65" t="s">
        <v>91</v>
      </c>
      <c r="AP65" t="s">
        <v>92</v>
      </c>
      <c r="AR65" t="s">
        <v>93</v>
      </c>
      <c r="AS65" t="s">
        <v>94</v>
      </c>
      <c r="AT65" t="s">
        <v>95</v>
      </c>
      <c r="AU65">
        <v>2007</v>
      </c>
      <c r="AV65">
        <v>30</v>
      </c>
      <c r="AW65">
        <v>5</v>
      </c>
      <c r="BB65">
        <v>1205</v>
      </c>
      <c r="BC65">
        <v>1217</v>
      </c>
      <c r="BE65" t="s">
        <v>907</v>
      </c>
      <c r="BF65">
        <f>HYPERLINK("http://dx.doi.org/10.1016/j.advwatres.2006.11.002","http://dx.doi.org/10.1016/j.advwatres.2006.11.002")</f>
        <v>0</v>
      </c>
      <c r="BI65">
        <v>13</v>
      </c>
      <c r="BJ65" t="s">
        <v>97</v>
      </c>
      <c r="BK65" t="s">
        <v>98</v>
      </c>
      <c r="BL65" t="s">
        <v>97</v>
      </c>
      <c r="BM65" t="s">
        <v>99</v>
      </c>
      <c r="BR65" t="s">
        <v>100</v>
      </c>
      <c r="BS65" t="s">
        <v>908</v>
      </c>
      <c r="BT65">
        <f>HYPERLINK("https%3A%2F%2Fwww.webofscience.com%2Fwos%2Fwoscc%2Ffull-record%2FWOS:000246092800013","View Full Record in Web of Science")</f>
        <v>0</v>
      </c>
    </row>
    <row r="66" spans="1:72" ht="12.75">
      <c r="A66" t="s">
        <v>72</v>
      </c>
      <c r="B66" t="s">
        <v>909</v>
      </c>
      <c r="F66" t="s">
        <v>910</v>
      </c>
      <c r="I66" t="s">
        <v>911</v>
      </c>
      <c r="J66" t="s">
        <v>77</v>
      </c>
      <c r="M66" t="s">
        <v>78</v>
      </c>
      <c r="N66" t="s">
        <v>79</v>
      </c>
      <c r="T66" t="s">
        <v>912</v>
      </c>
      <c r="U66" t="s">
        <v>913</v>
      </c>
      <c r="V66" t="s">
        <v>914</v>
      </c>
      <c r="W66" t="s">
        <v>915</v>
      </c>
      <c r="Y66" t="s">
        <v>916</v>
      </c>
      <c r="Z66" t="s">
        <v>917</v>
      </c>
      <c r="AB66" t="s">
        <v>918</v>
      </c>
      <c r="AG66">
        <v>33</v>
      </c>
      <c r="AH66">
        <v>53</v>
      </c>
      <c r="AI66">
        <v>60</v>
      </c>
      <c r="AJ66">
        <v>0</v>
      </c>
      <c r="AK66">
        <v>10</v>
      </c>
      <c r="AL66" t="s">
        <v>88</v>
      </c>
      <c r="AM66" t="s">
        <v>89</v>
      </c>
      <c r="AN66" t="s">
        <v>90</v>
      </c>
      <c r="AO66" t="s">
        <v>91</v>
      </c>
      <c r="AP66" t="s">
        <v>92</v>
      </c>
      <c r="AR66" t="s">
        <v>93</v>
      </c>
      <c r="AS66" t="s">
        <v>94</v>
      </c>
      <c r="AT66" t="s">
        <v>257</v>
      </c>
      <c r="AU66">
        <v>2007</v>
      </c>
      <c r="AV66">
        <v>30</v>
      </c>
      <c r="AW66">
        <v>4</v>
      </c>
      <c r="BB66">
        <v>954</v>
      </c>
      <c r="BC66">
        <v>965</v>
      </c>
      <c r="BE66" t="s">
        <v>919</v>
      </c>
      <c r="BF66">
        <f>HYPERLINK("http://dx.doi.org/10.1016/j.advwatres.2006.08.004","http://dx.doi.org/10.1016/j.advwatres.2006.08.004")</f>
        <v>0</v>
      </c>
      <c r="BI66">
        <v>12</v>
      </c>
      <c r="BJ66" t="s">
        <v>97</v>
      </c>
      <c r="BK66" t="s">
        <v>98</v>
      </c>
      <c r="BL66" t="s">
        <v>97</v>
      </c>
      <c r="BM66" t="s">
        <v>259</v>
      </c>
      <c r="BR66" t="s">
        <v>100</v>
      </c>
      <c r="BS66" t="s">
        <v>920</v>
      </c>
      <c r="BT66">
        <f>HYPERLINK("https%3A%2F%2Fwww.webofscience.com%2Fwos%2Fwoscc%2Ffull-record%2FWOS:000245259400017","View Full Record in Web of Science")</f>
        <v>0</v>
      </c>
    </row>
    <row r="67" spans="1:72" ht="12.75">
      <c r="A67" t="s">
        <v>72</v>
      </c>
      <c r="B67" t="s">
        <v>921</v>
      </c>
      <c r="F67" t="s">
        <v>922</v>
      </c>
      <c r="I67" t="s">
        <v>923</v>
      </c>
      <c r="J67" t="s">
        <v>77</v>
      </c>
      <c r="M67" t="s">
        <v>78</v>
      </c>
      <c r="N67" t="s">
        <v>629</v>
      </c>
      <c r="T67" t="s">
        <v>924</v>
      </c>
      <c r="U67" t="s">
        <v>925</v>
      </c>
      <c r="W67" t="s">
        <v>926</v>
      </c>
      <c r="Y67" t="s">
        <v>927</v>
      </c>
      <c r="Z67" t="s">
        <v>928</v>
      </c>
      <c r="AA67" t="s">
        <v>137</v>
      </c>
      <c r="AB67" t="s">
        <v>929</v>
      </c>
      <c r="AG67">
        <v>7</v>
      </c>
      <c r="AH67">
        <v>6</v>
      </c>
      <c r="AI67">
        <v>6</v>
      </c>
      <c r="AJ67">
        <v>2</v>
      </c>
      <c r="AK67">
        <v>4</v>
      </c>
      <c r="AL67" t="s">
        <v>88</v>
      </c>
      <c r="AM67" t="s">
        <v>89</v>
      </c>
      <c r="AN67" t="s">
        <v>90</v>
      </c>
      <c r="AO67" t="s">
        <v>91</v>
      </c>
      <c r="AR67" t="s">
        <v>93</v>
      </c>
      <c r="AS67" t="s">
        <v>94</v>
      </c>
      <c r="AT67" t="s">
        <v>257</v>
      </c>
      <c r="AU67">
        <v>2007</v>
      </c>
      <c r="AV67">
        <v>30</v>
      </c>
      <c r="AW67">
        <v>4</v>
      </c>
      <c r="BB67">
        <v>1058</v>
      </c>
      <c r="BC67">
        <v>1059</v>
      </c>
      <c r="BE67" t="s">
        <v>930</v>
      </c>
      <c r="BF67">
        <f>HYPERLINK("http://dx.doi.org/10.1016/j.advwatres.2006.09.006","http://dx.doi.org/10.1016/j.advwatres.2006.09.006")</f>
        <v>0</v>
      </c>
      <c r="BI67">
        <v>2</v>
      </c>
      <c r="BJ67" t="s">
        <v>97</v>
      </c>
      <c r="BK67" t="s">
        <v>98</v>
      </c>
      <c r="BL67" t="s">
        <v>97</v>
      </c>
      <c r="BM67" t="s">
        <v>259</v>
      </c>
      <c r="BR67" t="s">
        <v>100</v>
      </c>
      <c r="BS67" t="s">
        <v>931</v>
      </c>
      <c r="BT67">
        <f>HYPERLINK("https%3A%2F%2Fwww.webofscience.com%2Fwos%2Fwoscc%2Ffull-record%2FWOS:000245259400026","View Full Record in Web of Science")</f>
        <v>0</v>
      </c>
    </row>
    <row r="68" spans="1:72" ht="12.75">
      <c r="A68" t="s">
        <v>72</v>
      </c>
      <c r="B68" t="s">
        <v>932</v>
      </c>
      <c r="F68" t="s">
        <v>933</v>
      </c>
      <c r="I68" t="s">
        <v>934</v>
      </c>
      <c r="J68" t="s">
        <v>77</v>
      </c>
      <c r="M68" t="s">
        <v>78</v>
      </c>
      <c r="N68" t="s">
        <v>79</v>
      </c>
      <c r="T68" t="s">
        <v>935</v>
      </c>
      <c r="U68" t="s">
        <v>936</v>
      </c>
      <c r="V68" t="s">
        <v>937</v>
      </c>
      <c r="W68" t="s">
        <v>121</v>
      </c>
      <c r="Y68" t="s">
        <v>122</v>
      </c>
      <c r="Z68" t="s">
        <v>938</v>
      </c>
      <c r="AA68" t="s">
        <v>939</v>
      </c>
      <c r="AB68" t="s">
        <v>940</v>
      </c>
      <c r="AG68">
        <v>22</v>
      </c>
      <c r="AH68">
        <v>18</v>
      </c>
      <c r="AI68">
        <v>18</v>
      </c>
      <c r="AJ68">
        <v>0</v>
      </c>
      <c r="AK68">
        <v>12</v>
      </c>
      <c r="AL68" t="s">
        <v>88</v>
      </c>
      <c r="AM68" t="s">
        <v>89</v>
      </c>
      <c r="AN68" t="s">
        <v>90</v>
      </c>
      <c r="AO68" t="s">
        <v>91</v>
      </c>
      <c r="AR68" t="s">
        <v>93</v>
      </c>
      <c r="AS68" t="s">
        <v>94</v>
      </c>
      <c r="AT68" t="s">
        <v>111</v>
      </c>
      <c r="AU68">
        <v>2007</v>
      </c>
      <c r="AV68">
        <v>30</v>
      </c>
      <c r="AW68">
        <v>3</v>
      </c>
      <c r="BB68">
        <v>505</v>
      </c>
      <c r="BC68">
        <v>517</v>
      </c>
      <c r="BE68" t="s">
        <v>941</v>
      </c>
      <c r="BF68">
        <f>HYPERLINK("http://dx.doi.org/10.1016/j.advwatres.2006.04.006","http://dx.doi.org/10.1016/j.advwatres.2006.04.006")</f>
        <v>0</v>
      </c>
      <c r="BI68">
        <v>13</v>
      </c>
      <c r="BJ68" t="s">
        <v>97</v>
      </c>
      <c r="BK68" t="s">
        <v>98</v>
      </c>
      <c r="BL68" t="s">
        <v>97</v>
      </c>
      <c r="BM68" t="s">
        <v>113</v>
      </c>
      <c r="BR68" t="s">
        <v>100</v>
      </c>
      <c r="BS68" t="s">
        <v>942</v>
      </c>
      <c r="BT68">
        <f>HYPERLINK("https%3A%2F%2Fwww.webofscience.com%2Fwos%2Fwoscc%2Ffull-record%2FWOS:000244977700018","View Full Record in Web of Science")</f>
        <v>0</v>
      </c>
    </row>
    <row r="69" spans="1:72" ht="12.75">
      <c r="A69" t="s">
        <v>72</v>
      </c>
      <c r="B69" t="s">
        <v>943</v>
      </c>
      <c r="F69" t="s">
        <v>944</v>
      </c>
      <c r="I69" t="s">
        <v>945</v>
      </c>
      <c r="J69" t="s">
        <v>77</v>
      </c>
      <c r="M69" t="s">
        <v>78</v>
      </c>
      <c r="N69" t="s">
        <v>146</v>
      </c>
      <c r="O69" t="s">
        <v>276</v>
      </c>
      <c r="P69">
        <v>2004</v>
      </c>
      <c r="Q69" t="s">
        <v>277</v>
      </c>
      <c r="T69" t="s">
        <v>946</v>
      </c>
      <c r="U69" t="s">
        <v>947</v>
      </c>
      <c r="V69" t="s">
        <v>948</v>
      </c>
      <c r="W69" t="s">
        <v>949</v>
      </c>
      <c r="Y69" t="s">
        <v>950</v>
      </c>
      <c r="Z69" t="s">
        <v>951</v>
      </c>
      <c r="AB69" t="s">
        <v>952</v>
      </c>
      <c r="AG69">
        <v>28</v>
      </c>
      <c r="AH69">
        <v>18</v>
      </c>
      <c r="AI69">
        <v>18</v>
      </c>
      <c r="AJ69">
        <v>0</v>
      </c>
      <c r="AK69">
        <v>11</v>
      </c>
      <c r="AL69" t="s">
        <v>88</v>
      </c>
      <c r="AM69" t="s">
        <v>89</v>
      </c>
      <c r="AN69" t="s">
        <v>90</v>
      </c>
      <c r="AO69" t="s">
        <v>91</v>
      </c>
      <c r="AR69" t="s">
        <v>93</v>
      </c>
      <c r="AS69" t="s">
        <v>94</v>
      </c>
      <c r="AT69" t="s">
        <v>285</v>
      </c>
      <c r="AU69">
        <v>2007</v>
      </c>
      <c r="AV69">
        <v>30</v>
      </c>
      <c r="AW69">
        <v>2</v>
      </c>
      <c r="AZ69" t="s">
        <v>158</v>
      </c>
      <c r="BB69">
        <v>171</v>
      </c>
      <c r="BC69">
        <v>181</v>
      </c>
      <c r="BE69" t="s">
        <v>953</v>
      </c>
      <c r="BF69">
        <f>HYPERLINK("http://dx.doi.org/10.1016/j.advwatres.2005.03.025","http://dx.doi.org/10.1016/j.advwatres.2005.03.025")</f>
        <v>0</v>
      </c>
      <c r="BI69">
        <v>11</v>
      </c>
      <c r="BJ69" t="s">
        <v>97</v>
      </c>
      <c r="BK69" t="s">
        <v>160</v>
      </c>
      <c r="BL69" t="s">
        <v>97</v>
      </c>
      <c r="BM69" t="s">
        <v>287</v>
      </c>
      <c r="BR69" t="s">
        <v>100</v>
      </c>
      <c r="BS69" t="s">
        <v>954</v>
      </c>
      <c r="BT69">
        <f>HYPERLINK("https%3A%2F%2Fwww.webofscience.com%2Fwos%2Fwoscc%2Ffull-record%2FWOS:000243620000002","View Full Record in Web of Science")</f>
        <v>0</v>
      </c>
    </row>
    <row r="70" spans="1:72" ht="12.75">
      <c r="A70" t="s">
        <v>72</v>
      </c>
      <c r="B70" t="s">
        <v>955</v>
      </c>
      <c r="F70" t="s">
        <v>956</v>
      </c>
      <c r="I70" t="s">
        <v>957</v>
      </c>
      <c r="J70" t="s">
        <v>77</v>
      </c>
      <c r="M70" t="s">
        <v>78</v>
      </c>
      <c r="N70" t="s">
        <v>79</v>
      </c>
      <c r="T70" t="s">
        <v>958</v>
      </c>
      <c r="U70" t="s">
        <v>959</v>
      </c>
      <c r="V70" t="s">
        <v>960</v>
      </c>
      <c r="W70" t="s">
        <v>961</v>
      </c>
      <c r="Y70" t="s">
        <v>962</v>
      </c>
      <c r="Z70" t="s">
        <v>963</v>
      </c>
      <c r="AG70">
        <v>46</v>
      </c>
      <c r="AH70">
        <v>5</v>
      </c>
      <c r="AI70">
        <v>5</v>
      </c>
      <c r="AJ70">
        <v>1</v>
      </c>
      <c r="AK70">
        <v>5</v>
      </c>
      <c r="AL70" t="s">
        <v>88</v>
      </c>
      <c r="AM70" t="s">
        <v>89</v>
      </c>
      <c r="AN70" t="s">
        <v>90</v>
      </c>
      <c r="AO70" t="s">
        <v>91</v>
      </c>
      <c r="AR70" t="s">
        <v>93</v>
      </c>
      <c r="AS70" t="s">
        <v>94</v>
      </c>
      <c r="AT70" t="s">
        <v>202</v>
      </c>
      <c r="AU70">
        <v>2007</v>
      </c>
      <c r="AV70">
        <v>30</v>
      </c>
      <c r="AW70">
        <v>8</v>
      </c>
      <c r="BB70">
        <v>1737</v>
      </c>
      <c r="BC70">
        <v>1745</v>
      </c>
      <c r="BE70" t="s">
        <v>964</v>
      </c>
      <c r="BF70">
        <f>HYPERLINK("http://dx.doi.org/10.1016/j.advwatres.2007.01.002","http://dx.doi.org/10.1016/j.advwatres.2007.01.002")</f>
        <v>0</v>
      </c>
      <c r="BI70">
        <v>9</v>
      </c>
      <c r="BJ70" t="s">
        <v>97</v>
      </c>
      <c r="BK70" t="s">
        <v>98</v>
      </c>
      <c r="BL70" t="s">
        <v>97</v>
      </c>
      <c r="BM70" t="s">
        <v>204</v>
      </c>
      <c r="BR70" t="s">
        <v>100</v>
      </c>
      <c r="BS70" t="s">
        <v>965</v>
      </c>
      <c r="BT70">
        <f>HYPERLINK("https%3A%2F%2Fwww.webofscience.com%2Fwos%2Fwoscc%2Ffull-record%2FWOS:000247713700003","View Full Record in Web of Science")</f>
        <v>0</v>
      </c>
    </row>
    <row r="71" spans="1:72" ht="12.75">
      <c r="A71" t="s">
        <v>72</v>
      </c>
      <c r="B71" t="s">
        <v>966</v>
      </c>
      <c r="F71" t="s">
        <v>967</v>
      </c>
      <c r="I71" t="s">
        <v>968</v>
      </c>
      <c r="J71" t="s">
        <v>77</v>
      </c>
      <c r="M71" t="s">
        <v>78</v>
      </c>
      <c r="N71" t="s">
        <v>79</v>
      </c>
      <c r="T71" t="s">
        <v>969</v>
      </c>
      <c r="U71" t="s">
        <v>970</v>
      </c>
      <c r="V71" t="s">
        <v>971</v>
      </c>
      <c r="W71" t="s">
        <v>972</v>
      </c>
      <c r="Y71" t="s">
        <v>973</v>
      </c>
      <c r="Z71" t="s">
        <v>974</v>
      </c>
      <c r="AA71" t="s">
        <v>975</v>
      </c>
      <c r="AB71" t="s">
        <v>976</v>
      </c>
      <c r="AG71">
        <v>26</v>
      </c>
      <c r="AH71">
        <v>50</v>
      </c>
      <c r="AI71">
        <v>51</v>
      </c>
      <c r="AJ71">
        <v>1</v>
      </c>
      <c r="AK71">
        <v>30</v>
      </c>
      <c r="AL71" t="s">
        <v>88</v>
      </c>
      <c r="AM71" t="s">
        <v>89</v>
      </c>
      <c r="AN71" t="s">
        <v>90</v>
      </c>
      <c r="AO71" t="s">
        <v>91</v>
      </c>
      <c r="AR71" t="s">
        <v>93</v>
      </c>
      <c r="AS71" t="s">
        <v>94</v>
      </c>
      <c r="AT71" t="s">
        <v>95</v>
      </c>
      <c r="AU71">
        <v>2007</v>
      </c>
      <c r="AV71">
        <v>30</v>
      </c>
      <c r="AW71">
        <v>5</v>
      </c>
      <c r="BB71">
        <v>1168</v>
      </c>
      <c r="BC71">
        <v>1178</v>
      </c>
      <c r="BE71" t="s">
        <v>977</v>
      </c>
      <c r="BF71">
        <f>HYPERLINK("http://dx.doi.org/10.1016/j.advwatres.2006.10.006","http://dx.doi.org/10.1016/j.advwatres.2006.10.006")</f>
        <v>0</v>
      </c>
      <c r="BI71">
        <v>11</v>
      </c>
      <c r="BJ71" t="s">
        <v>97</v>
      </c>
      <c r="BK71" t="s">
        <v>98</v>
      </c>
      <c r="BL71" t="s">
        <v>97</v>
      </c>
      <c r="BM71" t="s">
        <v>99</v>
      </c>
      <c r="BR71" t="s">
        <v>100</v>
      </c>
      <c r="BS71" t="s">
        <v>978</v>
      </c>
      <c r="BT71">
        <f>HYPERLINK("https%3A%2F%2Fwww.webofscience.com%2Fwos%2Fwoscc%2Ffull-record%2FWOS:000246092800010","View Full Record in Web of Science")</f>
        <v>0</v>
      </c>
    </row>
    <row r="72" spans="1:72" ht="12.75">
      <c r="A72" t="s">
        <v>72</v>
      </c>
      <c r="B72" t="s">
        <v>979</v>
      </c>
      <c r="F72" t="s">
        <v>980</v>
      </c>
      <c r="I72" t="s">
        <v>981</v>
      </c>
      <c r="J72" t="s">
        <v>77</v>
      </c>
      <c r="M72" t="s">
        <v>78</v>
      </c>
      <c r="N72" t="s">
        <v>79</v>
      </c>
      <c r="T72" t="s">
        <v>982</v>
      </c>
      <c r="U72" t="s">
        <v>983</v>
      </c>
      <c r="V72" t="s">
        <v>984</v>
      </c>
      <c r="W72" t="s">
        <v>985</v>
      </c>
      <c r="Y72" t="s">
        <v>986</v>
      </c>
      <c r="Z72" t="s">
        <v>987</v>
      </c>
      <c r="AA72" t="s">
        <v>988</v>
      </c>
      <c r="AB72" t="s">
        <v>989</v>
      </c>
      <c r="AG72">
        <v>45</v>
      </c>
      <c r="AH72">
        <v>144</v>
      </c>
      <c r="AI72">
        <v>151</v>
      </c>
      <c r="AJ72">
        <v>1</v>
      </c>
      <c r="AK72">
        <v>44</v>
      </c>
      <c r="AL72" t="s">
        <v>88</v>
      </c>
      <c r="AM72" t="s">
        <v>89</v>
      </c>
      <c r="AN72" t="s">
        <v>90</v>
      </c>
      <c r="AO72" t="s">
        <v>91</v>
      </c>
      <c r="AP72" t="s">
        <v>92</v>
      </c>
      <c r="AR72" t="s">
        <v>93</v>
      </c>
      <c r="AS72" t="s">
        <v>94</v>
      </c>
      <c r="AT72" t="s">
        <v>257</v>
      </c>
      <c r="AU72">
        <v>2007</v>
      </c>
      <c r="AV72">
        <v>30</v>
      </c>
      <c r="AW72">
        <v>4</v>
      </c>
      <c r="BB72">
        <v>883</v>
      </c>
      <c r="BC72">
        <v>896</v>
      </c>
      <c r="BE72" t="s">
        <v>990</v>
      </c>
      <c r="BF72">
        <f>HYPERLINK("http://dx.doi.org/10.1016/j.advwatres.2006.07.007","http://dx.doi.org/10.1016/j.advwatres.2006.07.007")</f>
        <v>0</v>
      </c>
      <c r="BI72">
        <v>14</v>
      </c>
      <c r="BJ72" t="s">
        <v>97</v>
      </c>
      <c r="BK72" t="s">
        <v>98</v>
      </c>
      <c r="BL72" t="s">
        <v>97</v>
      </c>
      <c r="BM72" t="s">
        <v>259</v>
      </c>
      <c r="BR72" t="s">
        <v>100</v>
      </c>
      <c r="BS72" t="s">
        <v>991</v>
      </c>
      <c r="BT72">
        <f>HYPERLINK("https%3A%2F%2Fwww.webofscience.com%2Fwos%2Fwoscc%2Ffull-record%2FWOS:000245259400012","View Full Record in Web of Science")</f>
        <v>0</v>
      </c>
    </row>
    <row r="73" spans="1:72" ht="12.75">
      <c r="A73" t="s">
        <v>72</v>
      </c>
      <c r="B73" t="s">
        <v>992</v>
      </c>
      <c r="F73" t="s">
        <v>993</v>
      </c>
      <c r="I73" t="s">
        <v>994</v>
      </c>
      <c r="J73" t="s">
        <v>77</v>
      </c>
      <c r="M73" t="s">
        <v>78</v>
      </c>
      <c r="N73" t="s">
        <v>79</v>
      </c>
      <c r="T73" t="s">
        <v>995</v>
      </c>
      <c r="U73" t="s">
        <v>996</v>
      </c>
      <c r="V73" t="s">
        <v>997</v>
      </c>
      <c r="W73" t="s">
        <v>998</v>
      </c>
      <c r="Y73" t="s">
        <v>999</v>
      </c>
      <c r="Z73" t="s">
        <v>1000</v>
      </c>
      <c r="AA73" t="s">
        <v>1001</v>
      </c>
      <c r="AB73" t="s">
        <v>1002</v>
      </c>
      <c r="AG73">
        <v>44</v>
      </c>
      <c r="AH73">
        <v>27</v>
      </c>
      <c r="AI73">
        <v>27</v>
      </c>
      <c r="AJ73">
        <v>1</v>
      </c>
      <c r="AK73">
        <v>14</v>
      </c>
      <c r="AL73" t="s">
        <v>88</v>
      </c>
      <c r="AM73" t="s">
        <v>89</v>
      </c>
      <c r="AN73" t="s">
        <v>90</v>
      </c>
      <c r="AO73" t="s">
        <v>91</v>
      </c>
      <c r="AP73" t="s">
        <v>92</v>
      </c>
      <c r="AR73" t="s">
        <v>93</v>
      </c>
      <c r="AS73" t="s">
        <v>94</v>
      </c>
      <c r="AT73" t="s">
        <v>111</v>
      </c>
      <c r="AU73">
        <v>2007</v>
      </c>
      <c r="AV73">
        <v>30</v>
      </c>
      <c r="AW73">
        <v>3</v>
      </c>
      <c r="BB73">
        <v>314</v>
      </c>
      <c r="BC73">
        <v>334</v>
      </c>
      <c r="BE73" t="s">
        <v>1003</v>
      </c>
      <c r="BF73">
        <f>HYPERLINK("http://dx.doi.org/10.1016/j.advwatres.2006.06.008","http://dx.doi.org/10.1016/j.advwatres.2006.06.008")</f>
        <v>0</v>
      </c>
      <c r="BI73">
        <v>21</v>
      </c>
      <c r="BJ73" t="s">
        <v>97</v>
      </c>
      <c r="BK73" t="s">
        <v>98</v>
      </c>
      <c r="BL73" t="s">
        <v>97</v>
      </c>
      <c r="BM73" t="s">
        <v>113</v>
      </c>
      <c r="BR73" t="s">
        <v>100</v>
      </c>
      <c r="BS73" t="s">
        <v>1004</v>
      </c>
      <c r="BT73">
        <f>HYPERLINK("https%3A%2F%2Fwww.webofscience.com%2Fwos%2Fwoscc%2Ffull-record%2FWOS:000244977700002","View Full Record in Web of Science")</f>
        <v>0</v>
      </c>
    </row>
    <row r="74" spans="1:72" ht="12.75">
      <c r="A74" t="s">
        <v>72</v>
      </c>
      <c r="B74" t="s">
        <v>1005</v>
      </c>
      <c r="F74" t="s">
        <v>1006</v>
      </c>
      <c r="I74" t="s">
        <v>1007</v>
      </c>
      <c r="J74" t="s">
        <v>77</v>
      </c>
      <c r="M74" t="s">
        <v>78</v>
      </c>
      <c r="N74" t="s">
        <v>629</v>
      </c>
      <c r="W74" t="s">
        <v>1008</v>
      </c>
      <c r="Y74" t="s">
        <v>1009</v>
      </c>
      <c r="Z74" t="s">
        <v>1010</v>
      </c>
      <c r="AA74" t="s">
        <v>1011</v>
      </c>
      <c r="AB74" t="s">
        <v>1012</v>
      </c>
      <c r="AG74">
        <v>3</v>
      </c>
      <c r="AH74">
        <v>2</v>
      </c>
      <c r="AI74">
        <v>2</v>
      </c>
      <c r="AJ74">
        <v>1</v>
      </c>
      <c r="AK74">
        <v>6</v>
      </c>
      <c r="AL74" t="s">
        <v>88</v>
      </c>
      <c r="AM74" t="s">
        <v>89</v>
      </c>
      <c r="AN74" t="s">
        <v>90</v>
      </c>
      <c r="AO74" t="s">
        <v>91</v>
      </c>
      <c r="AR74" t="s">
        <v>93</v>
      </c>
      <c r="AS74" t="s">
        <v>94</v>
      </c>
      <c r="AT74" t="s">
        <v>111</v>
      </c>
      <c r="AU74">
        <v>2007</v>
      </c>
      <c r="AV74">
        <v>30</v>
      </c>
      <c r="AW74">
        <v>3</v>
      </c>
      <c r="BB74">
        <v>698</v>
      </c>
      <c r="BC74">
        <v>699</v>
      </c>
      <c r="BE74" t="s">
        <v>1013</v>
      </c>
      <c r="BF74">
        <f>HYPERLINK("http://dx.doi.org/10.1016/j.advwatres.2006.08.002","http://dx.doi.org/10.1016/j.advwatres.2006.08.002")</f>
        <v>0</v>
      </c>
      <c r="BI74">
        <v>2</v>
      </c>
      <c r="BJ74" t="s">
        <v>97</v>
      </c>
      <c r="BK74" t="s">
        <v>98</v>
      </c>
      <c r="BL74" t="s">
        <v>97</v>
      </c>
      <c r="BM74" t="s">
        <v>113</v>
      </c>
      <c r="BR74" t="s">
        <v>100</v>
      </c>
      <c r="BS74" t="s">
        <v>1014</v>
      </c>
      <c r="BT74">
        <f>HYPERLINK("https%3A%2F%2Fwww.webofscience.com%2Fwos%2Fwoscc%2Ffull-record%2FWOS:000244977700032","View Full Record in Web of Science")</f>
        <v>0</v>
      </c>
    </row>
    <row r="75" spans="1:72" ht="12.75">
      <c r="A75" t="s">
        <v>72</v>
      </c>
      <c r="B75" t="s">
        <v>1015</v>
      </c>
      <c r="F75" t="s">
        <v>1016</v>
      </c>
      <c r="I75" t="s">
        <v>1017</v>
      </c>
      <c r="J75" t="s">
        <v>77</v>
      </c>
      <c r="M75" t="s">
        <v>78</v>
      </c>
      <c r="N75" t="s">
        <v>79</v>
      </c>
      <c r="T75" t="s">
        <v>1018</v>
      </c>
      <c r="U75" t="s">
        <v>1019</v>
      </c>
      <c r="V75" t="s">
        <v>1020</v>
      </c>
      <c r="W75" t="s">
        <v>1021</v>
      </c>
      <c r="Y75" t="s">
        <v>1022</v>
      </c>
      <c r="Z75" t="s">
        <v>1023</v>
      </c>
      <c r="AA75" t="s">
        <v>1024</v>
      </c>
      <c r="AB75" t="s">
        <v>1025</v>
      </c>
      <c r="AG75">
        <v>32</v>
      </c>
      <c r="AH75">
        <v>4</v>
      </c>
      <c r="AI75">
        <v>4</v>
      </c>
      <c r="AJ75">
        <v>1</v>
      </c>
      <c r="AK75">
        <v>10</v>
      </c>
      <c r="AL75" t="s">
        <v>88</v>
      </c>
      <c r="AM75" t="s">
        <v>89</v>
      </c>
      <c r="AN75" t="s">
        <v>90</v>
      </c>
      <c r="AO75" t="s">
        <v>91</v>
      </c>
      <c r="AP75" t="s">
        <v>92</v>
      </c>
      <c r="AR75" t="s">
        <v>93</v>
      </c>
      <c r="AS75" t="s">
        <v>94</v>
      </c>
      <c r="AT75" t="s">
        <v>337</v>
      </c>
      <c r="AU75">
        <v>2007</v>
      </c>
      <c r="AV75">
        <v>30</v>
      </c>
      <c r="AW75">
        <v>1</v>
      </c>
      <c r="BB75">
        <v>16</v>
      </c>
      <c r="BC75">
        <v>28</v>
      </c>
      <c r="BE75" t="s">
        <v>1026</v>
      </c>
      <c r="BF75">
        <f>HYPERLINK("http://dx.doi.org/10.1016/j.advwatres.2006.02.008","http://dx.doi.org/10.1016/j.advwatres.2006.02.008")</f>
        <v>0</v>
      </c>
      <c r="BI75">
        <v>13</v>
      </c>
      <c r="BJ75" t="s">
        <v>97</v>
      </c>
      <c r="BK75" t="s">
        <v>98</v>
      </c>
      <c r="BL75" t="s">
        <v>97</v>
      </c>
      <c r="BM75" t="s">
        <v>339</v>
      </c>
      <c r="BR75" t="s">
        <v>100</v>
      </c>
      <c r="BS75" t="s">
        <v>1027</v>
      </c>
      <c r="BT75">
        <f>HYPERLINK("https%3A%2F%2Fwww.webofscience.com%2Fwos%2Fwoscc%2Ffull-record%2FWOS:000242775300002","View Full Record in Web of Science")</f>
        <v>0</v>
      </c>
    </row>
    <row r="76" spans="1:72" ht="12.75">
      <c r="A76" t="s">
        <v>72</v>
      </c>
      <c r="B76" t="s">
        <v>1028</v>
      </c>
      <c r="F76" t="s">
        <v>1029</v>
      </c>
      <c r="I76" t="s">
        <v>1030</v>
      </c>
      <c r="J76" t="s">
        <v>77</v>
      </c>
      <c r="M76" t="s">
        <v>78</v>
      </c>
      <c r="N76" t="s">
        <v>79</v>
      </c>
      <c r="T76" t="s">
        <v>1031</v>
      </c>
      <c r="U76" t="s">
        <v>1032</v>
      </c>
      <c r="V76" t="s">
        <v>1033</v>
      </c>
      <c r="W76" t="s">
        <v>1034</v>
      </c>
      <c r="Y76" t="s">
        <v>1035</v>
      </c>
      <c r="Z76" t="s">
        <v>1036</v>
      </c>
      <c r="AA76" t="s">
        <v>1037</v>
      </c>
      <c r="AB76" t="s">
        <v>1038</v>
      </c>
      <c r="AG76">
        <v>87</v>
      </c>
      <c r="AH76">
        <v>24</v>
      </c>
      <c r="AI76">
        <v>24</v>
      </c>
      <c r="AJ76">
        <v>0</v>
      </c>
      <c r="AK76">
        <v>25</v>
      </c>
      <c r="AL76" t="s">
        <v>88</v>
      </c>
      <c r="AM76" t="s">
        <v>89</v>
      </c>
      <c r="AN76" t="s">
        <v>90</v>
      </c>
      <c r="AO76" t="s">
        <v>91</v>
      </c>
      <c r="AR76" t="s">
        <v>93</v>
      </c>
      <c r="AS76" t="s">
        <v>94</v>
      </c>
      <c r="AT76" t="s">
        <v>524</v>
      </c>
      <c r="AU76">
        <v>2007</v>
      </c>
      <c r="AV76">
        <v>30</v>
      </c>
      <c r="AW76">
        <v>11</v>
      </c>
      <c r="BB76">
        <v>2235</v>
      </c>
      <c r="BC76">
        <v>2261</v>
      </c>
      <c r="BE76" t="s">
        <v>1039</v>
      </c>
      <c r="BF76">
        <f>HYPERLINK("http://dx.doi.org/10.1016/j.advwatres.2007.05.004","http://dx.doi.org/10.1016/j.advwatres.2007.05.004")</f>
        <v>0</v>
      </c>
      <c r="BI76">
        <v>27</v>
      </c>
      <c r="BJ76" t="s">
        <v>97</v>
      </c>
      <c r="BK76" t="s">
        <v>98</v>
      </c>
      <c r="BL76" t="s">
        <v>97</v>
      </c>
      <c r="BM76" t="s">
        <v>526</v>
      </c>
      <c r="BR76" t="s">
        <v>100</v>
      </c>
      <c r="BS76" t="s">
        <v>1040</v>
      </c>
      <c r="BT76">
        <f>HYPERLINK("https%3A%2F%2Fwww.webofscience.com%2Fwos%2Fwoscc%2Ffull-record%2FWOS:000250181400004","View Full Record in Web of Science")</f>
        <v>0</v>
      </c>
    </row>
    <row r="77" spans="1:72" ht="12.75">
      <c r="A77" t="s">
        <v>72</v>
      </c>
      <c r="B77" t="s">
        <v>1041</v>
      </c>
      <c r="F77" t="s">
        <v>1042</v>
      </c>
      <c r="I77" t="s">
        <v>1043</v>
      </c>
      <c r="J77" t="s">
        <v>77</v>
      </c>
      <c r="M77" t="s">
        <v>78</v>
      </c>
      <c r="N77" t="s">
        <v>146</v>
      </c>
      <c r="O77" t="s">
        <v>147</v>
      </c>
      <c r="P77">
        <v>2005</v>
      </c>
      <c r="Q77" t="s">
        <v>148</v>
      </c>
      <c r="T77" t="s">
        <v>1044</v>
      </c>
      <c r="U77" t="s">
        <v>1045</v>
      </c>
      <c r="V77" t="s">
        <v>1046</v>
      </c>
      <c r="W77" t="s">
        <v>1047</v>
      </c>
      <c r="Y77" t="s">
        <v>1048</v>
      </c>
      <c r="Z77" t="s">
        <v>1049</v>
      </c>
      <c r="AA77" t="s">
        <v>1050</v>
      </c>
      <c r="AB77" t="s">
        <v>1051</v>
      </c>
      <c r="AG77">
        <v>63</v>
      </c>
      <c r="AH77">
        <v>119</v>
      </c>
      <c r="AI77">
        <v>122</v>
      </c>
      <c r="AJ77">
        <v>0</v>
      </c>
      <c r="AK77">
        <v>46</v>
      </c>
      <c r="AL77" t="s">
        <v>88</v>
      </c>
      <c r="AM77" t="s">
        <v>89</v>
      </c>
      <c r="AN77" t="s">
        <v>90</v>
      </c>
      <c r="AO77" t="s">
        <v>91</v>
      </c>
      <c r="AP77" t="s">
        <v>92</v>
      </c>
      <c r="AR77" t="s">
        <v>93</v>
      </c>
      <c r="AS77" t="s">
        <v>94</v>
      </c>
      <c r="AT77" t="s">
        <v>157</v>
      </c>
      <c r="AU77">
        <v>2007</v>
      </c>
      <c r="AV77">
        <v>30</v>
      </c>
      <c r="AW77">
        <v>10</v>
      </c>
      <c r="AZ77" t="s">
        <v>158</v>
      </c>
      <c r="BB77">
        <v>2113</v>
      </c>
      <c r="BC77">
        <v>2122</v>
      </c>
      <c r="BE77" t="s">
        <v>1052</v>
      </c>
      <c r="BF77">
        <f>HYPERLINK("http://dx.doi.org/10.1016/j.advwatres.2006.06.013","http://dx.doi.org/10.1016/j.advwatres.2006.06.013")</f>
        <v>0</v>
      </c>
      <c r="BI77">
        <v>10</v>
      </c>
      <c r="BJ77" t="s">
        <v>97</v>
      </c>
      <c r="BK77" t="s">
        <v>160</v>
      </c>
      <c r="BL77" t="s">
        <v>97</v>
      </c>
      <c r="BM77" t="s">
        <v>161</v>
      </c>
      <c r="BR77" t="s">
        <v>100</v>
      </c>
      <c r="BS77" t="s">
        <v>1053</v>
      </c>
      <c r="BT77">
        <f>HYPERLINK("https%3A%2F%2Fwww.webofscience.com%2Fwos%2Fwoscc%2Ffull-record%2FWOS:000249645700006","View Full Record in Web of Science")</f>
        <v>0</v>
      </c>
    </row>
    <row r="78" spans="1:72" ht="12.75">
      <c r="A78" t="s">
        <v>72</v>
      </c>
      <c r="B78" t="s">
        <v>1054</v>
      </c>
      <c r="F78" t="s">
        <v>1055</v>
      </c>
      <c r="I78" t="s">
        <v>1056</v>
      </c>
      <c r="J78" t="s">
        <v>77</v>
      </c>
      <c r="M78" t="s">
        <v>78</v>
      </c>
      <c r="N78" t="s">
        <v>79</v>
      </c>
      <c r="T78" t="s">
        <v>1057</v>
      </c>
      <c r="U78" t="s">
        <v>1058</v>
      </c>
      <c r="V78" t="s">
        <v>1059</v>
      </c>
      <c r="W78" t="s">
        <v>1060</v>
      </c>
      <c r="Y78" t="s">
        <v>1061</v>
      </c>
      <c r="Z78" t="s">
        <v>1062</v>
      </c>
      <c r="AA78" t="s">
        <v>1063</v>
      </c>
      <c r="AB78" t="s">
        <v>1064</v>
      </c>
      <c r="AG78">
        <v>28</v>
      </c>
      <c r="AH78">
        <v>22</v>
      </c>
      <c r="AI78">
        <v>22</v>
      </c>
      <c r="AJ78">
        <v>2</v>
      </c>
      <c r="AK78">
        <v>15</v>
      </c>
      <c r="AL78" t="s">
        <v>88</v>
      </c>
      <c r="AM78" t="s">
        <v>89</v>
      </c>
      <c r="AN78" t="s">
        <v>90</v>
      </c>
      <c r="AO78" t="s">
        <v>91</v>
      </c>
      <c r="AP78" t="s">
        <v>92</v>
      </c>
      <c r="AR78" t="s">
        <v>93</v>
      </c>
      <c r="AS78" t="s">
        <v>94</v>
      </c>
      <c r="AT78" t="s">
        <v>95</v>
      </c>
      <c r="AU78">
        <v>2007</v>
      </c>
      <c r="AV78">
        <v>30</v>
      </c>
      <c r="AW78">
        <v>5</v>
      </c>
      <c r="BB78">
        <v>1236</v>
      </c>
      <c r="BC78">
        <v>1252</v>
      </c>
      <c r="BE78" t="s">
        <v>1065</v>
      </c>
      <c r="BF78">
        <f>HYPERLINK("http://dx.doi.org/10.1016/j.advwatres.2006.11.003","http://dx.doi.org/10.1016/j.advwatres.2006.11.003")</f>
        <v>0</v>
      </c>
      <c r="BI78">
        <v>17</v>
      </c>
      <c r="BJ78" t="s">
        <v>97</v>
      </c>
      <c r="BK78" t="s">
        <v>98</v>
      </c>
      <c r="BL78" t="s">
        <v>97</v>
      </c>
      <c r="BM78" t="s">
        <v>99</v>
      </c>
      <c r="BR78" t="s">
        <v>100</v>
      </c>
      <c r="BS78" t="s">
        <v>1066</v>
      </c>
      <c r="BT78">
        <f>HYPERLINK("https%3A%2F%2Fwww.webofscience.com%2Fwos%2Fwoscc%2Ffull-record%2FWOS:000246092800015","View Full Record in Web of Science")</f>
        <v>0</v>
      </c>
    </row>
    <row r="79" spans="1:72" ht="12.75">
      <c r="A79" t="s">
        <v>72</v>
      </c>
      <c r="B79" t="s">
        <v>1067</v>
      </c>
      <c r="F79" t="s">
        <v>1068</v>
      </c>
      <c r="I79" t="s">
        <v>1069</v>
      </c>
      <c r="J79" t="s">
        <v>77</v>
      </c>
      <c r="M79" t="s">
        <v>78</v>
      </c>
      <c r="N79" t="s">
        <v>79</v>
      </c>
      <c r="T79" t="s">
        <v>1070</v>
      </c>
      <c r="U79" t="s">
        <v>1071</v>
      </c>
      <c r="V79" t="s">
        <v>1072</v>
      </c>
      <c r="W79" t="s">
        <v>1073</v>
      </c>
      <c r="Y79" t="s">
        <v>1074</v>
      </c>
      <c r="Z79" t="s">
        <v>1075</v>
      </c>
      <c r="AA79" t="s">
        <v>1076</v>
      </c>
      <c r="AB79" t="s">
        <v>1077</v>
      </c>
      <c r="AG79">
        <v>88</v>
      </c>
      <c r="AH79">
        <v>31</v>
      </c>
      <c r="AI79">
        <v>31</v>
      </c>
      <c r="AJ79">
        <v>3</v>
      </c>
      <c r="AK79">
        <v>30</v>
      </c>
      <c r="AL79" t="s">
        <v>88</v>
      </c>
      <c r="AM79" t="s">
        <v>89</v>
      </c>
      <c r="AN79" t="s">
        <v>90</v>
      </c>
      <c r="AO79" t="s">
        <v>91</v>
      </c>
      <c r="AP79" t="s">
        <v>92</v>
      </c>
      <c r="AR79" t="s">
        <v>93</v>
      </c>
      <c r="AS79" t="s">
        <v>94</v>
      </c>
      <c r="AT79" t="s">
        <v>257</v>
      </c>
      <c r="AU79">
        <v>2007</v>
      </c>
      <c r="AV79">
        <v>30</v>
      </c>
      <c r="AW79">
        <v>4</v>
      </c>
      <c r="BB79">
        <v>742</v>
      </c>
      <c r="BC79">
        <v>771</v>
      </c>
      <c r="BE79" t="s">
        <v>1078</v>
      </c>
      <c r="BF79">
        <f>HYPERLINK("http://dx.doi.org/10.1016/j.advwatres.2006.07.001","http://dx.doi.org/10.1016/j.advwatres.2006.07.001")</f>
        <v>0</v>
      </c>
      <c r="BI79">
        <v>30</v>
      </c>
      <c r="BJ79" t="s">
        <v>97</v>
      </c>
      <c r="BK79" t="s">
        <v>98</v>
      </c>
      <c r="BL79" t="s">
        <v>97</v>
      </c>
      <c r="BM79" t="s">
        <v>259</v>
      </c>
      <c r="BR79" t="s">
        <v>100</v>
      </c>
      <c r="BS79" t="s">
        <v>1079</v>
      </c>
      <c r="BT79">
        <f>HYPERLINK("https%3A%2F%2Fwww.webofscience.com%2Fwos%2Fwoscc%2Ffull-record%2FWOS:000245259400004","View Full Record in Web of Science")</f>
        <v>0</v>
      </c>
    </row>
    <row r="80" spans="1:72" ht="12.75">
      <c r="A80" t="s">
        <v>72</v>
      </c>
      <c r="B80" t="s">
        <v>1080</v>
      </c>
      <c r="F80" t="s">
        <v>1081</v>
      </c>
      <c r="I80" t="s">
        <v>1082</v>
      </c>
      <c r="J80" t="s">
        <v>77</v>
      </c>
      <c r="M80" t="s">
        <v>78</v>
      </c>
      <c r="N80" t="s">
        <v>79</v>
      </c>
      <c r="T80" t="s">
        <v>1083</v>
      </c>
      <c r="U80" t="s">
        <v>1084</v>
      </c>
      <c r="V80" t="s">
        <v>1085</v>
      </c>
      <c r="W80" t="s">
        <v>743</v>
      </c>
      <c r="Y80" t="s">
        <v>744</v>
      </c>
      <c r="Z80" t="s">
        <v>1086</v>
      </c>
      <c r="AA80" t="s">
        <v>746</v>
      </c>
      <c r="AB80" t="s">
        <v>747</v>
      </c>
      <c r="AG80">
        <v>50</v>
      </c>
      <c r="AH80">
        <v>74</v>
      </c>
      <c r="AI80">
        <v>75</v>
      </c>
      <c r="AJ80">
        <v>0</v>
      </c>
      <c r="AK80">
        <v>17</v>
      </c>
      <c r="AL80" t="s">
        <v>88</v>
      </c>
      <c r="AM80" t="s">
        <v>89</v>
      </c>
      <c r="AN80" t="s">
        <v>90</v>
      </c>
      <c r="AO80" t="s">
        <v>91</v>
      </c>
      <c r="AP80" t="s">
        <v>92</v>
      </c>
      <c r="AR80" t="s">
        <v>93</v>
      </c>
      <c r="AS80" t="s">
        <v>94</v>
      </c>
      <c r="AT80" t="s">
        <v>111</v>
      </c>
      <c r="AU80">
        <v>2007</v>
      </c>
      <c r="AV80">
        <v>30</v>
      </c>
      <c r="AW80">
        <v>3</v>
      </c>
      <c r="BB80">
        <v>408</v>
      </c>
      <c r="BC80">
        <v>419</v>
      </c>
      <c r="BE80" t="s">
        <v>1087</v>
      </c>
      <c r="BF80">
        <f>HYPERLINK("http://dx.doi.org/10.1016/j.advwatres.2006.05.009","http://dx.doi.org/10.1016/j.advwatres.2006.05.009")</f>
        <v>0</v>
      </c>
      <c r="BI80">
        <v>12</v>
      </c>
      <c r="BJ80" t="s">
        <v>97</v>
      </c>
      <c r="BK80" t="s">
        <v>98</v>
      </c>
      <c r="BL80" t="s">
        <v>97</v>
      </c>
      <c r="BM80" t="s">
        <v>113</v>
      </c>
      <c r="BR80" t="s">
        <v>100</v>
      </c>
      <c r="BS80" t="s">
        <v>1088</v>
      </c>
      <c r="BT80">
        <f>HYPERLINK("https%3A%2F%2Fwww.webofscience.com%2Fwos%2Fwoscc%2Ffull-record%2FWOS:000244977700009","View Full Record in Web of Science")</f>
        <v>0</v>
      </c>
    </row>
    <row r="81" spans="1:72" ht="12.75">
      <c r="A81" t="s">
        <v>72</v>
      </c>
      <c r="B81" t="s">
        <v>1089</v>
      </c>
      <c r="F81" t="s">
        <v>1090</v>
      </c>
      <c r="I81" t="s">
        <v>1091</v>
      </c>
      <c r="J81" t="s">
        <v>77</v>
      </c>
      <c r="M81" t="s">
        <v>78</v>
      </c>
      <c r="N81" t="s">
        <v>79</v>
      </c>
      <c r="T81" t="s">
        <v>1092</v>
      </c>
      <c r="U81" t="s">
        <v>1093</v>
      </c>
      <c r="V81" t="s">
        <v>1094</v>
      </c>
      <c r="W81" t="s">
        <v>1060</v>
      </c>
      <c r="Y81" t="s">
        <v>1061</v>
      </c>
      <c r="Z81" t="s">
        <v>1095</v>
      </c>
      <c r="AA81" t="s">
        <v>1063</v>
      </c>
      <c r="AB81" t="s">
        <v>1096</v>
      </c>
      <c r="AG81">
        <v>37</v>
      </c>
      <c r="AH81">
        <v>15</v>
      </c>
      <c r="AI81">
        <v>15</v>
      </c>
      <c r="AJ81">
        <v>0</v>
      </c>
      <c r="AK81">
        <v>4</v>
      </c>
      <c r="AL81" t="s">
        <v>88</v>
      </c>
      <c r="AM81" t="s">
        <v>89</v>
      </c>
      <c r="AN81" t="s">
        <v>90</v>
      </c>
      <c r="AO81" t="s">
        <v>91</v>
      </c>
      <c r="AP81" t="s">
        <v>92</v>
      </c>
      <c r="AR81" t="s">
        <v>93</v>
      </c>
      <c r="AS81" t="s">
        <v>94</v>
      </c>
      <c r="AT81" t="s">
        <v>95</v>
      </c>
      <c r="AU81">
        <v>2007</v>
      </c>
      <c r="AV81">
        <v>30</v>
      </c>
      <c r="AW81">
        <v>5</v>
      </c>
      <c r="BB81">
        <v>1253</v>
      </c>
      <c r="BC81">
        <v>1271</v>
      </c>
      <c r="BE81" t="s">
        <v>1097</v>
      </c>
      <c r="BF81">
        <f>HYPERLINK("http://dx.doi.org/10.1016/j.advwatres.2006.11.004","http://dx.doi.org/10.1016/j.advwatres.2006.11.004")</f>
        <v>0</v>
      </c>
      <c r="BI81">
        <v>19</v>
      </c>
      <c r="BJ81" t="s">
        <v>97</v>
      </c>
      <c r="BK81" t="s">
        <v>98</v>
      </c>
      <c r="BL81" t="s">
        <v>97</v>
      </c>
      <c r="BM81" t="s">
        <v>99</v>
      </c>
      <c r="BR81" t="s">
        <v>100</v>
      </c>
      <c r="BS81" t="s">
        <v>1098</v>
      </c>
      <c r="BT81">
        <f>HYPERLINK("https%3A%2F%2Fwww.webofscience.com%2Fwos%2Fwoscc%2Ffull-record%2FWOS:000246092800016","View Full Record in Web of Science")</f>
        <v>0</v>
      </c>
    </row>
    <row r="82" spans="1:72" ht="12.75">
      <c r="A82" t="s">
        <v>72</v>
      </c>
      <c r="B82" t="s">
        <v>1099</v>
      </c>
      <c r="F82" t="s">
        <v>1100</v>
      </c>
      <c r="I82" t="s">
        <v>1101</v>
      </c>
      <c r="J82" t="s">
        <v>77</v>
      </c>
      <c r="M82" t="s">
        <v>78</v>
      </c>
      <c r="N82" t="s">
        <v>79</v>
      </c>
      <c r="T82" t="s">
        <v>1102</v>
      </c>
      <c r="U82" t="s">
        <v>1103</v>
      </c>
      <c r="V82" t="s">
        <v>1104</v>
      </c>
      <c r="W82" t="s">
        <v>1105</v>
      </c>
      <c r="Y82" t="s">
        <v>1106</v>
      </c>
      <c r="Z82" t="s">
        <v>1107</v>
      </c>
      <c r="AA82" t="s">
        <v>1108</v>
      </c>
      <c r="AB82" t="s">
        <v>1109</v>
      </c>
      <c r="AG82">
        <v>49</v>
      </c>
      <c r="AH82">
        <v>10</v>
      </c>
      <c r="AI82">
        <v>10</v>
      </c>
      <c r="AJ82">
        <v>0</v>
      </c>
      <c r="AK82">
        <v>6</v>
      </c>
      <c r="AL82" t="s">
        <v>88</v>
      </c>
      <c r="AM82" t="s">
        <v>89</v>
      </c>
      <c r="AN82" t="s">
        <v>90</v>
      </c>
      <c r="AO82" t="s">
        <v>91</v>
      </c>
      <c r="AP82" t="s">
        <v>92</v>
      </c>
      <c r="AR82" t="s">
        <v>93</v>
      </c>
      <c r="AS82" t="s">
        <v>94</v>
      </c>
      <c r="AT82" t="s">
        <v>95</v>
      </c>
      <c r="AU82">
        <v>2007</v>
      </c>
      <c r="AV82">
        <v>30</v>
      </c>
      <c r="AW82">
        <v>5</v>
      </c>
      <c r="BB82">
        <v>1144</v>
      </c>
      <c r="BC82">
        <v>1159</v>
      </c>
      <c r="BE82" t="s">
        <v>1110</v>
      </c>
      <c r="BF82">
        <f>HYPERLINK("http://dx.doi.org/10.1016/j.advwatres.2006.10.005","http://dx.doi.org/10.1016/j.advwatres.2006.10.005")</f>
        <v>0</v>
      </c>
      <c r="BI82">
        <v>16</v>
      </c>
      <c r="BJ82" t="s">
        <v>97</v>
      </c>
      <c r="BK82" t="s">
        <v>98</v>
      </c>
      <c r="BL82" t="s">
        <v>97</v>
      </c>
      <c r="BM82" t="s">
        <v>99</v>
      </c>
      <c r="BR82" t="s">
        <v>100</v>
      </c>
      <c r="BS82" t="s">
        <v>1111</v>
      </c>
      <c r="BT82">
        <f>HYPERLINK("https%3A%2F%2Fwww.webofscience.com%2Fwos%2Fwoscc%2Ffull-record%2FWOS:000246092800008","View Full Record in Web of Science")</f>
        <v>0</v>
      </c>
    </row>
    <row r="83" spans="1:72" ht="12.75">
      <c r="A83" t="s">
        <v>72</v>
      </c>
      <c r="B83" t="s">
        <v>1112</v>
      </c>
      <c r="F83" t="s">
        <v>1113</v>
      </c>
      <c r="I83" t="s">
        <v>1114</v>
      </c>
      <c r="J83" t="s">
        <v>77</v>
      </c>
      <c r="M83" t="s">
        <v>78</v>
      </c>
      <c r="N83" t="s">
        <v>79</v>
      </c>
      <c r="T83" t="s">
        <v>1115</v>
      </c>
      <c r="U83" t="s">
        <v>1116</v>
      </c>
      <c r="V83" t="s">
        <v>1117</v>
      </c>
      <c r="W83" t="s">
        <v>1118</v>
      </c>
      <c r="Y83" t="s">
        <v>1119</v>
      </c>
      <c r="Z83" t="s">
        <v>1120</v>
      </c>
      <c r="AG83">
        <v>63</v>
      </c>
      <c r="AH83">
        <v>10</v>
      </c>
      <c r="AI83">
        <v>10</v>
      </c>
      <c r="AJ83">
        <v>0</v>
      </c>
      <c r="AK83">
        <v>17</v>
      </c>
      <c r="AL83" t="s">
        <v>88</v>
      </c>
      <c r="AM83" t="s">
        <v>89</v>
      </c>
      <c r="AN83" t="s">
        <v>90</v>
      </c>
      <c r="AO83" t="s">
        <v>91</v>
      </c>
      <c r="AR83" t="s">
        <v>93</v>
      </c>
      <c r="AS83" t="s">
        <v>94</v>
      </c>
      <c r="AT83" t="s">
        <v>95</v>
      </c>
      <c r="AU83">
        <v>2007</v>
      </c>
      <c r="AV83">
        <v>30</v>
      </c>
      <c r="AW83">
        <v>5</v>
      </c>
      <c r="BB83">
        <v>1272</v>
      </c>
      <c r="BC83">
        <v>1285</v>
      </c>
      <c r="BE83" t="s">
        <v>1121</v>
      </c>
      <c r="BF83">
        <f>HYPERLINK("http://dx.doi.org/10.1016/j.advwatres.2006.11.005","http://dx.doi.org/10.1016/j.advwatres.2006.11.005")</f>
        <v>0</v>
      </c>
      <c r="BI83">
        <v>14</v>
      </c>
      <c r="BJ83" t="s">
        <v>97</v>
      </c>
      <c r="BK83" t="s">
        <v>98</v>
      </c>
      <c r="BL83" t="s">
        <v>97</v>
      </c>
      <c r="BM83" t="s">
        <v>99</v>
      </c>
      <c r="BR83" t="s">
        <v>100</v>
      </c>
      <c r="BS83" t="s">
        <v>1122</v>
      </c>
      <c r="BT83">
        <f>HYPERLINK("https%3A%2F%2Fwww.webofscience.com%2Fwos%2Fwoscc%2Ffull-record%2FWOS:000246092800017","View Full Record in Web of Science")</f>
        <v>0</v>
      </c>
    </row>
    <row r="84" spans="1:72" ht="12.75">
      <c r="A84" t="s">
        <v>72</v>
      </c>
      <c r="B84" t="s">
        <v>1123</v>
      </c>
      <c r="F84" t="s">
        <v>1124</v>
      </c>
      <c r="I84" t="s">
        <v>1125</v>
      </c>
      <c r="J84" t="s">
        <v>77</v>
      </c>
      <c r="M84" t="s">
        <v>78</v>
      </c>
      <c r="N84" t="s">
        <v>79</v>
      </c>
      <c r="T84" t="s">
        <v>1126</v>
      </c>
      <c r="U84" t="s">
        <v>1127</v>
      </c>
      <c r="V84" t="s">
        <v>1128</v>
      </c>
      <c r="W84" t="s">
        <v>1129</v>
      </c>
      <c r="Y84" t="s">
        <v>1130</v>
      </c>
      <c r="Z84" t="s">
        <v>1131</v>
      </c>
      <c r="AB84" t="s">
        <v>1132</v>
      </c>
      <c r="AG84">
        <v>23</v>
      </c>
      <c r="AH84">
        <v>23</v>
      </c>
      <c r="AI84">
        <v>23</v>
      </c>
      <c r="AJ84">
        <v>0</v>
      </c>
      <c r="AK84">
        <v>6</v>
      </c>
      <c r="AL84" t="s">
        <v>88</v>
      </c>
      <c r="AM84" t="s">
        <v>89</v>
      </c>
      <c r="AN84" t="s">
        <v>90</v>
      </c>
      <c r="AO84" t="s">
        <v>91</v>
      </c>
      <c r="AP84" t="s">
        <v>92</v>
      </c>
      <c r="AR84" t="s">
        <v>93</v>
      </c>
      <c r="AS84" t="s">
        <v>94</v>
      </c>
      <c r="AT84" t="s">
        <v>337</v>
      </c>
      <c r="AU84">
        <v>2007</v>
      </c>
      <c r="AV84">
        <v>30</v>
      </c>
      <c r="AW84">
        <v>1</v>
      </c>
      <c r="BB84">
        <v>1</v>
      </c>
      <c r="BC84">
        <v>15</v>
      </c>
      <c r="BE84" t="s">
        <v>1133</v>
      </c>
      <c r="BF84">
        <f>HYPERLINK("http://dx.doi.org/10.1016/j.advwatres.2006.02.005","http://dx.doi.org/10.1016/j.advwatres.2006.02.005")</f>
        <v>0</v>
      </c>
      <c r="BI84">
        <v>15</v>
      </c>
      <c r="BJ84" t="s">
        <v>97</v>
      </c>
      <c r="BK84" t="s">
        <v>98</v>
      </c>
      <c r="BL84" t="s">
        <v>97</v>
      </c>
      <c r="BM84" t="s">
        <v>339</v>
      </c>
      <c r="BR84" t="s">
        <v>100</v>
      </c>
      <c r="BS84" t="s">
        <v>1134</v>
      </c>
      <c r="BT84">
        <f>HYPERLINK("https%3A%2F%2Fwww.webofscience.com%2Fwos%2Fwoscc%2Ffull-record%2FWOS:000242775300001","View Full Record in Web of Science")</f>
        <v>0</v>
      </c>
    </row>
    <row r="85" spans="1:72" ht="12.75">
      <c r="A85" t="s">
        <v>72</v>
      </c>
      <c r="B85" t="s">
        <v>1135</v>
      </c>
      <c r="F85" t="s">
        <v>1136</v>
      </c>
      <c r="I85" t="s">
        <v>1137</v>
      </c>
      <c r="J85" t="s">
        <v>77</v>
      </c>
      <c r="M85" t="s">
        <v>78</v>
      </c>
      <c r="N85" t="s">
        <v>146</v>
      </c>
      <c r="O85" t="s">
        <v>147</v>
      </c>
      <c r="P85">
        <v>2005</v>
      </c>
      <c r="Q85" t="s">
        <v>148</v>
      </c>
      <c r="T85" t="s">
        <v>1138</v>
      </c>
      <c r="U85" t="s">
        <v>1139</v>
      </c>
      <c r="V85" t="s">
        <v>1140</v>
      </c>
      <c r="W85" t="s">
        <v>1141</v>
      </c>
      <c r="Y85" t="s">
        <v>1142</v>
      </c>
      <c r="Z85" t="s">
        <v>1143</v>
      </c>
      <c r="AA85" t="s">
        <v>1144</v>
      </c>
      <c r="AB85" t="s">
        <v>1145</v>
      </c>
      <c r="AG85">
        <v>25</v>
      </c>
      <c r="AH85">
        <v>81</v>
      </c>
      <c r="AI85">
        <v>81</v>
      </c>
      <c r="AJ85">
        <v>0</v>
      </c>
      <c r="AK85">
        <v>18</v>
      </c>
      <c r="AL85" t="s">
        <v>88</v>
      </c>
      <c r="AM85" t="s">
        <v>89</v>
      </c>
      <c r="AN85" t="s">
        <v>90</v>
      </c>
      <c r="AO85" t="s">
        <v>91</v>
      </c>
      <c r="AP85" t="s">
        <v>92</v>
      </c>
      <c r="AR85" t="s">
        <v>93</v>
      </c>
      <c r="AS85" t="s">
        <v>94</v>
      </c>
      <c r="AT85" t="s">
        <v>157</v>
      </c>
      <c r="AU85">
        <v>2007</v>
      </c>
      <c r="AV85">
        <v>30</v>
      </c>
      <c r="AW85">
        <v>10</v>
      </c>
      <c r="AZ85" t="s">
        <v>158</v>
      </c>
      <c r="BB85">
        <v>2087</v>
      </c>
      <c r="BC85">
        <v>2097</v>
      </c>
      <c r="BE85" t="s">
        <v>1146</v>
      </c>
      <c r="BF85">
        <f>HYPERLINK("http://dx.doi.org/10.1016/j.advwatres.2006.09.007","http://dx.doi.org/10.1016/j.advwatres.2006.09.007")</f>
        <v>0</v>
      </c>
      <c r="BI85">
        <v>11</v>
      </c>
      <c r="BJ85" t="s">
        <v>97</v>
      </c>
      <c r="BK85" t="s">
        <v>160</v>
      </c>
      <c r="BL85" t="s">
        <v>97</v>
      </c>
      <c r="BM85" t="s">
        <v>161</v>
      </c>
      <c r="BR85" t="s">
        <v>100</v>
      </c>
      <c r="BS85" t="s">
        <v>1147</v>
      </c>
      <c r="BT85">
        <f>HYPERLINK("https%3A%2F%2Fwww.webofscience.com%2Fwos%2Fwoscc%2Ffull-record%2FWOS:000249645700004","View Full Record in Web of Science")</f>
        <v>0</v>
      </c>
    </row>
    <row r="86" spans="1:72" ht="12.75">
      <c r="A86" t="s">
        <v>72</v>
      </c>
      <c r="B86" t="s">
        <v>1148</v>
      </c>
      <c r="F86" t="s">
        <v>1149</v>
      </c>
      <c r="I86" t="s">
        <v>1150</v>
      </c>
      <c r="J86" t="s">
        <v>77</v>
      </c>
      <c r="M86" t="s">
        <v>78</v>
      </c>
      <c r="N86" t="s">
        <v>79</v>
      </c>
      <c r="T86" t="s">
        <v>1151</v>
      </c>
      <c r="U86" t="s">
        <v>1152</v>
      </c>
      <c r="V86" t="s">
        <v>1153</v>
      </c>
      <c r="W86" t="s">
        <v>1154</v>
      </c>
      <c r="Y86" t="s">
        <v>1155</v>
      </c>
      <c r="Z86" t="s">
        <v>1156</v>
      </c>
      <c r="AA86" t="s">
        <v>1157</v>
      </c>
      <c r="AB86" t="s">
        <v>1158</v>
      </c>
      <c r="AG86">
        <v>14</v>
      </c>
      <c r="AH86">
        <v>30</v>
      </c>
      <c r="AI86">
        <v>30</v>
      </c>
      <c r="AJ86">
        <v>1</v>
      </c>
      <c r="AK86">
        <v>11</v>
      </c>
      <c r="AL86" t="s">
        <v>88</v>
      </c>
      <c r="AM86" t="s">
        <v>89</v>
      </c>
      <c r="AN86" t="s">
        <v>90</v>
      </c>
      <c r="AO86" t="s">
        <v>91</v>
      </c>
      <c r="AP86" t="s">
        <v>92</v>
      </c>
      <c r="AR86" t="s">
        <v>93</v>
      </c>
      <c r="AS86" t="s">
        <v>94</v>
      </c>
      <c r="AT86" t="s">
        <v>174</v>
      </c>
      <c r="AU86">
        <v>2007</v>
      </c>
      <c r="AV86">
        <v>30</v>
      </c>
      <c r="AW86">
        <v>9</v>
      </c>
      <c r="BB86">
        <v>1962</v>
      </c>
      <c r="BC86">
        <v>1972</v>
      </c>
      <c r="BE86" t="s">
        <v>1159</v>
      </c>
      <c r="BF86">
        <f>HYPERLINK("http://dx.doi.org/10.1016/j.advwatres.2007.03.007","http://dx.doi.org/10.1016/j.advwatres.2007.03.007")</f>
        <v>0</v>
      </c>
      <c r="BI86">
        <v>11</v>
      </c>
      <c r="BJ86" t="s">
        <v>97</v>
      </c>
      <c r="BK86" t="s">
        <v>98</v>
      </c>
      <c r="BL86" t="s">
        <v>97</v>
      </c>
      <c r="BM86" t="s">
        <v>176</v>
      </c>
      <c r="BR86" t="s">
        <v>100</v>
      </c>
      <c r="BS86" t="s">
        <v>1160</v>
      </c>
      <c r="BT86">
        <f>HYPERLINK("https%3A%2F%2Fwww.webofscience.com%2Fwos%2Fwoscc%2Ffull-record%2FWOS:000248435700007","View Full Record in Web of Science")</f>
        <v>0</v>
      </c>
    </row>
    <row r="87" spans="1:72" ht="12.75">
      <c r="A87" t="s">
        <v>72</v>
      </c>
      <c r="B87" t="s">
        <v>1161</v>
      </c>
      <c r="F87" t="s">
        <v>1162</v>
      </c>
      <c r="I87" t="s">
        <v>1163</v>
      </c>
      <c r="J87" t="s">
        <v>77</v>
      </c>
      <c r="M87" t="s">
        <v>78</v>
      </c>
      <c r="N87" t="s">
        <v>79</v>
      </c>
      <c r="T87" t="s">
        <v>1164</v>
      </c>
      <c r="U87" t="s">
        <v>1165</v>
      </c>
      <c r="V87" t="s">
        <v>1166</v>
      </c>
      <c r="W87" t="s">
        <v>1167</v>
      </c>
      <c r="Y87" t="s">
        <v>1168</v>
      </c>
      <c r="Z87" t="s">
        <v>1169</v>
      </c>
      <c r="AA87" t="s">
        <v>1170</v>
      </c>
      <c r="AB87" t="s">
        <v>1171</v>
      </c>
      <c r="AG87">
        <v>25</v>
      </c>
      <c r="AH87">
        <v>55</v>
      </c>
      <c r="AI87">
        <v>56</v>
      </c>
      <c r="AJ87">
        <v>0</v>
      </c>
      <c r="AK87">
        <v>21</v>
      </c>
      <c r="AL87" t="s">
        <v>88</v>
      </c>
      <c r="AM87" t="s">
        <v>89</v>
      </c>
      <c r="AN87" t="s">
        <v>90</v>
      </c>
      <c r="AO87" t="s">
        <v>91</v>
      </c>
      <c r="AR87" t="s">
        <v>93</v>
      </c>
      <c r="AS87" t="s">
        <v>94</v>
      </c>
      <c r="AT87" t="s">
        <v>202</v>
      </c>
      <c r="AU87">
        <v>2007</v>
      </c>
      <c r="AV87">
        <v>30</v>
      </c>
      <c r="AW87">
        <v>8</v>
      </c>
      <c r="BB87">
        <v>1775</v>
      </c>
      <c r="BC87">
        <v>1784</v>
      </c>
      <c r="BE87" t="s">
        <v>1172</v>
      </c>
      <c r="BF87">
        <f>HYPERLINK("http://dx.doi.org/10.1016/j.advwatres.2007.02.001","http://dx.doi.org/10.1016/j.advwatres.2007.02.001")</f>
        <v>0</v>
      </c>
      <c r="BI87">
        <v>10</v>
      </c>
      <c r="BJ87" t="s">
        <v>97</v>
      </c>
      <c r="BK87" t="s">
        <v>98</v>
      </c>
      <c r="BL87" t="s">
        <v>97</v>
      </c>
      <c r="BM87" t="s">
        <v>204</v>
      </c>
      <c r="BR87" t="s">
        <v>100</v>
      </c>
      <c r="BS87" t="s">
        <v>1173</v>
      </c>
      <c r="BT87">
        <f>HYPERLINK("https%3A%2F%2Fwww.webofscience.com%2Fwos%2Fwoscc%2Ffull-record%2FWOS:000247713700006","View Full Record in Web of Science")</f>
        <v>0</v>
      </c>
    </row>
    <row r="88" spans="1:72" ht="12.75">
      <c r="A88" t="s">
        <v>72</v>
      </c>
      <c r="B88" t="s">
        <v>1174</v>
      </c>
      <c r="F88" t="s">
        <v>1175</v>
      </c>
      <c r="I88" t="s">
        <v>1176</v>
      </c>
      <c r="J88" t="s">
        <v>77</v>
      </c>
      <c r="M88" t="s">
        <v>78</v>
      </c>
      <c r="N88" t="s">
        <v>79</v>
      </c>
      <c r="T88" t="s">
        <v>1177</v>
      </c>
      <c r="U88" t="s">
        <v>1178</v>
      </c>
      <c r="V88" t="s">
        <v>1179</v>
      </c>
      <c r="W88" t="s">
        <v>1180</v>
      </c>
      <c r="Y88" t="s">
        <v>1181</v>
      </c>
      <c r="Z88" t="s">
        <v>1182</v>
      </c>
      <c r="AA88" t="s">
        <v>1183</v>
      </c>
      <c r="AB88" t="s">
        <v>1184</v>
      </c>
      <c r="AG88">
        <v>46</v>
      </c>
      <c r="AH88">
        <v>54</v>
      </c>
      <c r="AI88">
        <v>55</v>
      </c>
      <c r="AJ88">
        <v>0</v>
      </c>
      <c r="AK88">
        <v>14</v>
      </c>
      <c r="AL88" t="s">
        <v>88</v>
      </c>
      <c r="AM88" t="s">
        <v>89</v>
      </c>
      <c r="AN88" t="s">
        <v>90</v>
      </c>
      <c r="AO88" t="s">
        <v>91</v>
      </c>
      <c r="AR88" t="s">
        <v>93</v>
      </c>
      <c r="AS88" t="s">
        <v>94</v>
      </c>
      <c r="AT88" t="s">
        <v>202</v>
      </c>
      <c r="AU88">
        <v>2007</v>
      </c>
      <c r="AV88">
        <v>30</v>
      </c>
      <c r="AW88">
        <v>8</v>
      </c>
      <c r="BB88">
        <v>1858</v>
      </c>
      <c r="BC88">
        <v>1872</v>
      </c>
      <c r="BE88" t="s">
        <v>1185</v>
      </c>
      <c r="BF88">
        <f>HYPERLINK("http://dx.doi.org/10.1016/j.advwatres.2007.02.003","http://dx.doi.org/10.1016/j.advwatres.2007.02.003")</f>
        <v>0</v>
      </c>
      <c r="BI88">
        <v>15</v>
      </c>
      <c r="BJ88" t="s">
        <v>97</v>
      </c>
      <c r="BK88" t="s">
        <v>98</v>
      </c>
      <c r="BL88" t="s">
        <v>97</v>
      </c>
      <c r="BM88" t="s">
        <v>204</v>
      </c>
      <c r="BR88" t="s">
        <v>100</v>
      </c>
      <c r="BS88" t="s">
        <v>1186</v>
      </c>
      <c r="BT88">
        <f>HYPERLINK("https%3A%2F%2Fwww.webofscience.com%2Fwos%2Fwoscc%2Ffull-record%2FWOS:000247713700012","View Full Record in Web of Science")</f>
        <v>0</v>
      </c>
    </row>
    <row r="89" spans="1:72" ht="12.75">
      <c r="A89" t="s">
        <v>72</v>
      </c>
      <c r="B89" t="s">
        <v>1187</v>
      </c>
      <c r="F89" t="s">
        <v>1188</v>
      </c>
      <c r="I89" t="s">
        <v>1189</v>
      </c>
      <c r="J89" t="s">
        <v>77</v>
      </c>
      <c r="M89" t="s">
        <v>78</v>
      </c>
      <c r="N89" t="s">
        <v>79</v>
      </c>
      <c r="T89" t="s">
        <v>1190</v>
      </c>
      <c r="U89" t="s">
        <v>1191</v>
      </c>
      <c r="V89" t="s">
        <v>1192</v>
      </c>
      <c r="W89" t="s">
        <v>1193</v>
      </c>
      <c r="Y89" t="s">
        <v>1194</v>
      </c>
      <c r="Z89" t="s">
        <v>1195</v>
      </c>
      <c r="AA89" t="s">
        <v>1196</v>
      </c>
      <c r="AB89" t="s">
        <v>1197</v>
      </c>
      <c r="AG89">
        <v>38</v>
      </c>
      <c r="AH89">
        <v>25</v>
      </c>
      <c r="AI89">
        <v>28</v>
      </c>
      <c r="AJ89">
        <v>0</v>
      </c>
      <c r="AK89">
        <v>28</v>
      </c>
      <c r="AL89" t="s">
        <v>88</v>
      </c>
      <c r="AM89" t="s">
        <v>89</v>
      </c>
      <c r="AN89" t="s">
        <v>90</v>
      </c>
      <c r="AO89" t="s">
        <v>91</v>
      </c>
      <c r="AP89" t="s">
        <v>92</v>
      </c>
      <c r="AR89" t="s">
        <v>93</v>
      </c>
      <c r="AS89" t="s">
        <v>94</v>
      </c>
      <c r="AT89" t="s">
        <v>202</v>
      </c>
      <c r="AU89">
        <v>2007</v>
      </c>
      <c r="AV89">
        <v>30</v>
      </c>
      <c r="AW89">
        <v>8</v>
      </c>
      <c r="BB89">
        <v>1844</v>
      </c>
      <c r="BC89">
        <v>1857</v>
      </c>
      <c r="BE89" t="s">
        <v>1198</v>
      </c>
      <c r="BF89">
        <f>HYPERLINK("http://dx.doi.org/10.1016/j.advwatres.2007.02.006","http://dx.doi.org/10.1016/j.advwatres.2007.02.006")</f>
        <v>0</v>
      </c>
      <c r="BI89">
        <v>14</v>
      </c>
      <c r="BJ89" t="s">
        <v>97</v>
      </c>
      <c r="BK89" t="s">
        <v>98</v>
      </c>
      <c r="BL89" t="s">
        <v>97</v>
      </c>
      <c r="BM89" t="s">
        <v>204</v>
      </c>
      <c r="BR89" t="s">
        <v>100</v>
      </c>
      <c r="BS89" t="s">
        <v>1199</v>
      </c>
      <c r="BT89">
        <f>HYPERLINK("https%3A%2F%2Fwww.webofscience.com%2Fwos%2Fwoscc%2Ffull-record%2FWOS:000247713700011","View Full Record in Web of Science")</f>
        <v>0</v>
      </c>
    </row>
    <row r="90" spans="1:72" ht="12.75">
      <c r="A90" t="s">
        <v>72</v>
      </c>
      <c r="B90" t="s">
        <v>1200</v>
      </c>
      <c r="F90" t="s">
        <v>1201</v>
      </c>
      <c r="I90" t="s">
        <v>1202</v>
      </c>
      <c r="J90" t="s">
        <v>77</v>
      </c>
      <c r="M90" t="s">
        <v>78</v>
      </c>
      <c r="N90" t="s">
        <v>79</v>
      </c>
      <c r="T90" t="s">
        <v>1203</v>
      </c>
      <c r="U90" t="s">
        <v>1204</v>
      </c>
      <c r="V90" t="s">
        <v>1205</v>
      </c>
      <c r="W90" t="s">
        <v>1206</v>
      </c>
      <c r="Y90" t="s">
        <v>1207</v>
      </c>
      <c r="Z90" t="s">
        <v>1208</v>
      </c>
      <c r="AG90">
        <v>25</v>
      </c>
      <c r="AH90">
        <v>10</v>
      </c>
      <c r="AI90">
        <v>10</v>
      </c>
      <c r="AJ90">
        <v>0</v>
      </c>
      <c r="AK90">
        <v>9</v>
      </c>
      <c r="AL90" t="s">
        <v>88</v>
      </c>
      <c r="AM90" t="s">
        <v>89</v>
      </c>
      <c r="AN90" t="s">
        <v>90</v>
      </c>
      <c r="AO90" t="s">
        <v>91</v>
      </c>
      <c r="AR90" t="s">
        <v>93</v>
      </c>
      <c r="AS90" t="s">
        <v>94</v>
      </c>
      <c r="AT90" t="s">
        <v>111</v>
      </c>
      <c r="AU90">
        <v>2007</v>
      </c>
      <c r="AV90">
        <v>30</v>
      </c>
      <c r="AW90">
        <v>3</v>
      </c>
      <c r="BB90">
        <v>430</v>
      </c>
      <c r="BC90">
        <v>438</v>
      </c>
      <c r="BE90" t="s">
        <v>1209</v>
      </c>
      <c r="BF90">
        <f>HYPERLINK("http://dx.doi.org/10.1016/j.advwatres.2006.05.004","http://dx.doi.org/10.1016/j.advwatres.2006.05.004")</f>
        <v>0</v>
      </c>
      <c r="BI90">
        <v>9</v>
      </c>
      <c r="BJ90" t="s">
        <v>97</v>
      </c>
      <c r="BK90" t="s">
        <v>98</v>
      </c>
      <c r="BL90" t="s">
        <v>97</v>
      </c>
      <c r="BM90" t="s">
        <v>113</v>
      </c>
      <c r="BR90" t="s">
        <v>100</v>
      </c>
      <c r="BS90" t="s">
        <v>1210</v>
      </c>
      <c r="BT90">
        <f>HYPERLINK("https%3A%2F%2Fwww.webofscience.com%2Fwos%2Fwoscc%2Ffull-record%2FWOS:000244977700011","View Full Record in Web of Science")</f>
        <v>0</v>
      </c>
    </row>
    <row r="91" spans="1:72" ht="12.75">
      <c r="A91" t="s">
        <v>72</v>
      </c>
      <c r="B91" t="s">
        <v>1211</v>
      </c>
      <c r="F91" t="s">
        <v>1212</v>
      </c>
      <c r="I91" t="s">
        <v>1213</v>
      </c>
      <c r="J91" t="s">
        <v>77</v>
      </c>
      <c r="M91" t="s">
        <v>78</v>
      </c>
      <c r="N91" t="s">
        <v>146</v>
      </c>
      <c r="O91" t="s">
        <v>276</v>
      </c>
      <c r="P91">
        <v>2004</v>
      </c>
      <c r="Q91" t="s">
        <v>277</v>
      </c>
      <c r="T91" t="s">
        <v>1214</v>
      </c>
      <c r="U91" t="s">
        <v>1215</v>
      </c>
      <c r="V91" t="s">
        <v>1216</v>
      </c>
      <c r="W91" t="s">
        <v>1217</v>
      </c>
      <c r="Y91" t="s">
        <v>1218</v>
      </c>
      <c r="Z91" t="s">
        <v>1219</v>
      </c>
      <c r="AG91">
        <v>52</v>
      </c>
      <c r="AH91">
        <v>17</v>
      </c>
      <c r="AI91">
        <v>19</v>
      </c>
      <c r="AJ91">
        <v>1</v>
      </c>
      <c r="AK91">
        <v>8</v>
      </c>
      <c r="AL91" t="s">
        <v>88</v>
      </c>
      <c r="AM91" t="s">
        <v>89</v>
      </c>
      <c r="AN91" t="s">
        <v>90</v>
      </c>
      <c r="AO91" t="s">
        <v>91</v>
      </c>
      <c r="AR91" t="s">
        <v>93</v>
      </c>
      <c r="AS91" t="s">
        <v>94</v>
      </c>
      <c r="AT91" t="s">
        <v>285</v>
      </c>
      <c r="AU91">
        <v>2007</v>
      </c>
      <c r="AV91">
        <v>30</v>
      </c>
      <c r="AW91">
        <v>2</v>
      </c>
      <c r="AZ91" t="s">
        <v>158</v>
      </c>
      <c r="BB91">
        <v>284</v>
      </c>
      <c r="BC91">
        <v>299</v>
      </c>
      <c r="BE91" t="s">
        <v>1220</v>
      </c>
      <c r="BF91">
        <f>HYPERLINK("http://dx.doi.org/10.1016/j.advwatres.2005.10.016","http://dx.doi.org/10.1016/j.advwatres.2005.10.016")</f>
        <v>0</v>
      </c>
      <c r="BI91">
        <v>16</v>
      </c>
      <c r="BJ91" t="s">
        <v>97</v>
      </c>
      <c r="BK91" t="s">
        <v>160</v>
      </c>
      <c r="BL91" t="s">
        <v>97</v>
      </c>
      <c r="BM91" t="s">
        <v>287</v>
      </c>
      <c r="BR91" t="s">
        <v>100</v>
      </c>
      <c r="BS91" t="s">
        <v>1221</v>
      </c>
      <c r="BT91">
        <f>HYPERLINK("https%3A%2F%2Fwww.webofscience.com%2Fwos%2Fwoscc%2Ffull-record%2FWOS:000243620000010","View Full Record in Web of Science")</f>
        <v>0</v>
      </c>
    </row>
    <row r="92" spans="1:72" ht="12.75">
      <c r="A92" t="s">
        <v>72</v>
      </c>
      <c r="B92" t="s">
        <v>1222</v>
      </c>
      <c r="F92" t="s">
        <v>1223</v>
      </c>
      <c r="I92" t="s">
        <v>1224</v>
      </c>
      <c r="J92" t="s">
        <v>77</v>
      </c>
      <c r="M92" t="s">
        <v>78</v>
      </c>
      <c r="N92" t="s">
        <v>79</v>
      </c>
      <c r="T92" t="s">
        <v>1225</v>
      </c>
      <c r="U92" t="s">
        <v>1226</v>
      </c>
      <c r="V92" t="s">
        <v>1227</v>
      </c>
      <c r="W92" t="s">
        <v>1228</v>
      </c>
      <c r="Y92" t="s">
        <v>1229</v>
      </c>
      <c r="Z92" t="s">
        <v>1230</v>
      </c>
      <c r="AG92">
        <v>20</v>
      </c>
      <c r="AH92">
        <v>17</v>
      </c>
      <c r="AI92">
        <v>17</v>
      </c>
      <c r="AJ92">
        <v>0</v>
      </c>
      <c r="AK92">
        <v>12</v>
      </c>
      <c r="AL92" t="s">
        <v>88</v>
      </c>
      <c r="AM92" t="s">
        <v>89</v>
      </c>
      <c r="AN92" t="s">
        <v>90</v>
      </c>
      <c r="AO92" t="s">
        <v>91</v>
      </c>
      <c r="AR92" t="s">
        <v>93</v>
      </c>
      <c r="AS92" t="s">
        <v>94</v>
      </c>
      <c r="AT92" t="s">
        <v>138</v>
      </c>
      <c r="AU92">
        <v>2007</v>
      </c>
      <c r="AV92">
        <v>30</v>
      </c>
      <c r="AW92">
        <v>12</v>
      </c>
      <c r="BB92">
        <v>2499</v>
      </c>
      <c r="BC92">
        <v>2510</v>
      </c>
      <c r="BE92" t="s">
        <v>1231</v>
      </c>
      <c r="BF92">
        <f>HYPERLINK("http://dx.doi.org/10.1016/j.advwatres.2007.06.005","http://dx.doi.org/10.1016/j.advwatres.2007.06.005")</f>
        <v>0</v>
      </c>
      <c r="BI92">
        <v>12</v>
      </c>
      <c r="BJ92" t="s">
        <v>97</v>
      </c>
      <c r="BK92" t="s">
        <v>98</v>
      </c>
      <c r="BL92" t="s">
        <v>97</v>
      </c>
      <c r="BM92" t="s">
        <v>140</v>
      </c>
      <c r="BR92" t="s">
        <v>100</v>
      </c>
      <c r="BS92" t="s">
        <v>1232</v>
      </c>
      <c r="BT92">
        <f>HYPERLINK("https%3A%2F%2Fwww.webofscience.com%2Fwos%2Fwoscc%2Ffull-record%2FWOS:000250935500007","View Full Record in Web of Science")</f>
        <v>0</v>
      </c>
    </row>
    <row r="93" spans="1:72" ht="12.75">
      <c r="A93" t="s">
        <v>72</v>
      </c>
      <c r="B93" t="s">
        <v>1233</v>
      </c>
      <c r="F93" t="s">
        <v>1234</v>
      </c>
      <c r="I93" t="s">
        <v>1235</v>
      </c>
      <c r="J93" t="s">
        <v>77</v>
      </c>
      <c r="M93" t="s">
        <v>78</v>
      </c>
      <c r="N93" t="s">
        <v>79</v>
      </c>
      <c r="T93" t="s">
        <v>1236</v>
      </c>
      <c r="U93" t="s">
        <v>1237</v>
      </c>
      <c r="V93" t="s">
        <v>1238</v>
      </c>
      <c r="W93" t="s">
        <v>1239</v>
      </c>
      <c r="Y93" t="s">
        <v>1240</v>
      </c>
      <c r="Z93" t="s">
        <v>1241</v>
      </c>
      <c r="AA93" t="s">
        <v>1242</v>
      </c>
      <c r="AB93" t="s">
        <v>1243</v>
      </c>
      <c r="AG93">
        <v>32</v>
      </c>
      <c r="AH93">
        <v>42</v>
      </c>
      <c r="AI93">
        <v>43</v>
      </c>
      <c r="AJ93">
        <v>1</v>
      </c>
      <c r="AK93">
        <v>21</v>
      </c>
      <c r="AL93" t="s">
        <v>88</v>
      </c>
      <c r="AM93" t="s">
        <v>89</v>
      </c>
      <c r="AN93" t="s">
        <v>90</v>
      </c>
      <c r="AO93" t="s">
        <v>91</v>
      </c>
      <c r="AP93" t="s">
        <v>92</v>
      </c>
      <c r="AR93" t="s">
        <v>93</v>
      </c>
      <c r="AS93" t="s">
        <v>94</v>
      </c>
      <c r="AT93" t="s">
        <v>524</v>
      </c>
      <c r="AU93">
        <v>2007</v>
      </c>
      <c r="AV93">
        <v>30</v>
      </c>
      <c r="AW93">
        <v>11</v>
      </c>
      <c r="BB93">
        <v>2202</v>
      </c>
      <c r="BC93">
        <v>2234</v>
      </c>
      <c r="BE93" t="s">
        <v>1244</v>
      </c>
      <c r="BF93">
        <f>HYPERLINK("http://dx.doi.org/10.1016/j.advwatres.2007.05.001","http://dx.doi.org/10.1016/j.advwatres.2007.05.001")</f>
        <v>0</v>
      </c>
      <c r="BI93">
        <v>33</v>
      </c>
      <c r="BJ93" t="s">
        <v>97</v>
      </c>
      <c r="BK93" t="s">
        <v>98</v>
      </c>
      <c r="BL93" t="s">
        <v>97</v>
      </c>
      <c r="BM93" t="s">
        <v>526</v>
      </c>
      <c r="BR93" t="s">
        <v>100</v>
      </c>
      <c r="BS93" t="s">
        <v>1245</v>
      </c>
      <c r="BT93">
        <f>HYPERLINK("https%3A%2F%2Fwww.webofscience.com%2Fwos%2Fwoscc%2Ffull-record%2FWOS:000250181400003","View Full Record in Web of Science")</f>
        <v>0</v>
      </c>
    </row>
    <row r="94" spans="1:72" ht="12.75">
      <c r="A94" t="s">
        <v>72</v>
      </c>
      <c r="B94" t="s">
        <v>1246</v>
      </c>
      <c r="F94" t="s">
        <v>1247</v>
      </c>
      <c r="I94" t="s">
        <v>1248</v>
      </c>
      <c r="J94" t="s">
        <v>77</v>
      </c>
      <c r="M94" t="s">
        <v>78</v>
      </c>
      <c r="N94" t="s">
        <v>79</v>
      </c>
      <c r="T94" t="s">
        <v>1249</v>
      </c>
      <c r="U94" t="s">
        <v>1250</v>
      </c>
      <c r="V94" t="s">
        <v>1251</v>
      </c>
      <c r="W94" t="s">
        <v>1252</v>
      </c>
      <c r="Y94" t="s">
        <v>1253</v>
      </c>
      <c r="Z94" t="s">
        <v>1254</v>
      </c>
      <c r="AA94" t="s">
        <v>1255</v>
      </c>
      <c r="AG94">
        <v>39</v>
      </c>
      <c r="AH94">
        <v>9</v>
      </c>
      <c r="AI94">
        <v>9</v>
      </c>
      <c r="AJ94">
        <v>0</v>
      </c>
      <c r="AK94">
        <v>9</v>
      </c>
      <c r="AL94" t="s">
        <v>88</v>
      </c>
      <c r="AM94" t="s">
        <v>89</v>
      </c>
      <c r="AN94" t="s">
        <v>90</v>
      </c>
      <c r="AO94" t="s">
        <v>91</v>
      </c>
      <c r="AR94" t="s">
        <v>93</v>
      </c>
      <c r="AS94" t="s">
        <v>94</v>
      </c>
      <c r="AT94" t="s">
        <v>174</v>
      </c>
      <c r="AU94">
        <v>2007</v>
      </c>
      <c r="AV94">
        <v>30</v>
      </c>
      <c r="AW94">
        <v>9</v>
      </c>
      <c r="BB94">
        <v>1993</v>
      </c>
      <c r="BC94">
        <v>2001</v>
      </c>
      <c r="BE94" t="s">
        <v>1256</v>
      </c>
      <c r="BF94">
        <f>HYPERLINK("http://dx.doi.org/10.1016/j.advwatres.2007.04.004","http://dx.doi.org/10.1016/j.advwatres.2007.04.004")</f>
        <v>0</v>
      </c>
      <c r="BI94">
        <v>9</v>
      </c>
      <c r="BJ94" t="s">
        <v>97</v>
      </c>
      <c r="BK94" t="s">
        <v>98</v>
      </c>
      <c r="BL94" t="s">
        <v>97</v>
      </c>
      <c r="BM94" t="s">
        <v>176</v>
      </c>
      <c r="BR94" t="s">
        <v>100</v>
      </c>
      <c r="BS94" t="s">
        <v>1257</v>
      </c>
      <c r="BT94">
        <f>HYPERLINK("https%3A%2F%2Fwww.webofscience.com%2Fwos%2Fwoscc%2Ffull-record%2FWOS:000248435700010","View Full Record in Web of Science")</f>
        <v>0</v>
      </c>
    </row>
    <row r="95" spans="1:72" ht="12.75">
      <c r="A95" t="s">
        <v>72</v>
      </c>
      <c r="B95" t="s">
        <v>1258</v>
      </c>
      <c r="F95" t="s">
        <v>1259</v>
      </c>
      <c r="I95" t="s">
        <v>1260</v>
      </c>
      <c r="J95" t="s">
        <v>77</v>
      </c>
      <c r="M95" t="s">
        <v>78</v>
      </c>
      <c r="N95" t="s">
        <v>79</v>
      </c>
      <c r="T95" t="s">
        <v>1261</v>
      </c>
      <c r="U95" t="s">
        <v>1262</v>
      </c>
      <c r="V95" t="s">
        <v>1263</v>
      </c>
      <c r="W95" t="s">
        <v>1264</v>
      </c>
      <c r="Y95" t="s">
        <v>1265</v>
      </c>
      <c r="Z95" t="s">
        <v>1266</v>
      </c>
      <c r="AA95" t="s">
        <v>1267</v>
      </c>
      <c r="AB95" t="s">
        <v>1268</v>
      </c>
      <c r="AG95">
        <v>63</v>
      </c>
      <c r="AH95">
        <v>212</v>
      </c>
      <c r="AI95">
        <v>220</v>
      </c>
      <c r="AJ95">
        <v>3</v>
      </c>
      <c r="AK95">
        <v>68</v>
      </c>
      <c r="AL95" t="s">
        <v>88</v>
      </c>
      <c r="AM95" t="s">
        <v>89</v>
      </c>
      <c r="AN95" t="s">
        <v>90</v>
      </c>
      <c r="AO95" t="s">
        <v>91</v>
      </c>
      <c r="AP95" t="s">
        <v>92</v>
      </c>
      <c r="AR95" t="s">
        <v>93</v>
      </c>
      <c r="AS95" t="s">
        <v>94</v>
      </c>
      <c r="AT95" t="s">
        <v>257</v>
      </c>
      <c r="AU95">
        <v>2007</v>
      </c>
      <c r="AV95">
        <v>30</v>
      </c>
      <c r="AW95">
        <v>4</v>
      </c>
      <c r="BB95">
        <v>897</v>
      </c>
      <c r="BC95">
        <v>912</v>
      </c>
      <c r="BE95" t="s">
        <v>1269</v>
      </c>
      <c r="BF95">
        <f>HYPERLINK("http://dx.doi.org/10.1016/j.advwatres.2006.08.001","http://dx.doi.org/10.1016/j.advwatres.2006.08.001")</f>
        <v>0</v>
      </c>
      <c r="BI95">
        <v>16</v>
      </c>
      <c r="BJ95" t="s">
        <v>97</v>
      </c>
      <c r="BK95" t="s">
        <v>98</v>
      </c>
      <c r="BL95" t="s">
        <v>97</v>
      </c>
      <c r="BM95" t="s">
        <v>259</v>
      </c>
      <c r="BO95" t="s">
        <v>141</v>
      </c>
      <c r="BR95" t="s">
        <v>100</v>
      </c>
      <c r="BS95" t="s">
        <v>1270</v>
      </c>
      <c r="BT95">
        <f>HYPERLINK("https%3A%2F%2Fwww.webofscience.com%2Fwos%2Fwoscc%2Ffull-record%2FWOS:000245259400013","View Full Record in Web of Science")</f>
        <v>0</v>
      </c>
    </row>
    <row r="96" spans="1:72" ht="12.75">
      <c r="A96" t="s">
        <v>72</v>
      </c>
      <c r="B96" t="s">
        <v>1271</v>
      </c>
      <c r="F96" t="s">
        <v>1272</v>
      </c>
      <c r="I96" t="s">
        <v>1273</v>
      </c>
      <c r="J96" t="s">
        <v>77</v>
      </c>
      <c r="M96" t="s">
        <v>78</v>
      </c>
      <c r="N96" t="s">
        <v>79</v>
      </c>
      <c r="T96" t="s">
        <v>1274</v>
      </c>
      <c r="U96" t="s">
        <v>1275</v>
      </c>
      <c r="V96" t="s">
        <v>1276</v>
      </c>
      <c r="W96" t="s">
        <v>1277</v>
      </c>
      <c r="Y96" t="s">
        <v>1278</v>
      </c>
      <c r="Z96" t="s">
        <v>1279</v>
      </c>
      <c r="AA96" t="s">
        <v>1280</v>
      </c>
      <c r="AB96" t="s">
        <v>1281</v>
      </c>
      <c r="AG96">
        <v>37</v>
      </c>
      <c r="AH96">
        <v>37</v>
      </c>
      <c r="AI96">
        <v>37</v>
      </c>
      <c r="AJ96">
        <v>0</v>
      </c>
      <c r="AK96">
        <v>16</v>
      </c>
      <c r="AL96" t="s">
        <v>88</v>
      </c>
      <c r="AM96" t="s">
        <v>89</v>
      </c>
      <c r="AN96" t="s">
        <v>90</v>
      </c>
      <c r="AO96" t="s">
        <v>91</v>
      </c>
      <c r="AP96" t="s">
        <v>92</v>
      </c>
      <c r="AR96" t="s">
        <v>93</v>
      </c>
      <c r="AS96" t="s">
        <v>94</v>
      </c>
      <c r="AT96" t="s">
        <v>257</v>
      </c>
      <c r="AU96">
        <v>2007</v>
      </c>
      <c r="AV96">
        <v>30</v>
      </c>
      <c r="AW96">
        <v>4</v>
      </c>
      <c r="BB96">
        <v>1016</v>
      </c>
      <c r="BC96">
        <v>1026</v>
      </c>
      <c r="BE96" t="s">
        <v>1282</v>
      </c>
      <c r="BF96">
        <f>HYPERLINK("http://dx.doi.org/10.1016/j.advwatres.2006.09.001","http://dx.doi.org/10.1016/j.advwatres.2006.09.001")</f>
        <v>0</v>
      </c>
      <c r="BI96">
        <v>11</v>
      </c>
      <c r="BJ96" t="s">
        <v>97</v>
      </c>
      <c r="BK96" t="s">
        <v>98</v>
      </c>
      <c r="BL96" t="s">
        <v>97</v>
      </c>
      <c r="BM96" t="s">
        <v>259</v>
      </c>
      <c r="BR96" t="s">
        <v>100</v>
      </c>
      <c r="BS96" t="s">
        <v>1283</v>
      </c>
      <c r="BT96">
        <f>HYPERLINK("https%3A%2F%2Fwww.webofscience.com%2Fwos%2Fwoscc%2Ffull-record%2FWOS:000245259400021","View Full Record in Web of Science")</f>
        <v>0</v>
      </c>
    </row>
    <row r="97" spans="1:72" ht="12.75">
      <c r="A97" t="s">
        <v>72</v>
      </c>
      <c r="B97" t="s">
        <v>1284</v>
      </c>
      <c r="F97" t="s">
        <v>1285</v>
      </c>
      <c r="I97" t="s">
        <v>1286</v>
      </c>
      <c r="J97" t="s">
        <v>77</v>
      </c>
      <c r="M97" t="s">
        <v>78</v>
      </c>
      <c r="N97" t="s">
        <v>79</v>
      </c>
      <c r="T97" t="s">
        <v>1287</v>
      </c>
      <c r="U97" t="s">
        <v>1288</v>
      </c>
      <c r="V97" t="s">
        <v>1289</v>
      </c>
      <c r="W97" t="s">
        <v>1290</v>
      </c>
      <c r="Y97" t="s">
        <v>1291</v>
      </c>
      <c r="Z97" t="s">
        <v>1292</v>
      </c>
      <c r="AA97" t="s">
        <v>1293</v>
      </c>
      <c r="AG97">
        <v>16</v>
      </c>
      <c r="AH97">
        <v>10</v>
      </c>
      <c r="AI97">
        <v>10</v>
      </c>
      <c r="AJ97">
        <v>0</v>
      </c>
      <c r="AK97">
        <v>6</v>
      </c>
      <c r="AL97" t="s">
        <v>88</v>
      </c>
      <c r="AM97" t="s">
        <v>89</v>
      </c>
      <c r="AN97" t="s">
        <v>90</v>
      </c>
      <c r="AO97" t="s">
        <v>91</v>
      </c>
      <c r="AR97" t="s">
        <v>93</v>
      </c>
      <c r="AS97" t="s">
        <v>94</v>
      </c>
      <c r="AT97" t="s">
        <v>111</v>
      </c>
      <c r="AU97">
        <v>2007</v>
      </c>
      <c r="AV97">
        <v>30</v>
      </c>
      <c r="AW97">
        <v>3</v>
      </c>
      <c r="BB97">
        <v>543</v>
      </c>
      <c r="BC97">
        <v>554</v>
      </c>
      <c r="BE97" t="s">
        <v>1294</v>
      </c>
      <c r="BF97">
        <f>HYPERLINK("http://dx.doi.org/10.1016/j.advwatres.2006.04.007","http://dx.doi.org/10.1016/j.advwatres.2006.04.007")</f>
        <v>0</v>
      </c>
      <c r="BI97">
        <v>12</v>
      </c>
      <c r="BJ97" t="s">
        <v>97</v>
      </c>
      <c r="BK97" t="s">
        <v>98</v>
      </c>
      <c r="BL97" t="s">
        <v>97</v>
      </c>
      <c r="BM97" t="s">
        <v>113</v>
      </c>
      <c r="BR97" t="s">
        <v>100</v>
      </c>
      <c r="BS97" t="s">
        <v>1295</v>
      </c>
      <c r="BT97">
        <f>HYPERLINK("https%3A%2F%2Fwww.webofscience.com%2Fwos%2Fwoscc%2Ffull-record%2FWOS:000244977700021","View Full Record in Web of Science")</f>
        <v>0</v>
      </c>
    </row>
    <row r="98" spans="1:72" ht="12.75">
      <c r="A98" t="s">
        <v>72</v>
      </c>
      <c r="B98" t="s">
        <v>1296</v>
      </c>
      <c r="F98" t="s">
        <v>1297</v>
      </c>
      <c r="I98" t="s">
        <v>1298</v>
      </c>
      <c r="J98" t="s">
        <v>77</v>
      </c>
      <c r="M98" t="s">
        <v>78</v>
      </c>
      <c r="N98" t="s">
        <v>146</v>
      </c>
      <c r="O98" t="s">
        <v>147</v>
      </c>
      <c r="P98">
        <v>2005</v>
      </c>
      <c r="Q98" t="s">
        <v>148</v>
      </c>
      <c r="T98" t="s">
        <v>1299</v>
      </c>
      <c r="U98" t="s">
        <v>1300</v>
      </c>
      <c r="V98" t="s">
        <v>1301</v>
      </c>
      <c r="W98" t="s">
        <v>1302</v>
      </c>
      <c r="Y98" t="s">
        <v>1303</v>
      </c>
      <c r="Z98" t="s">
        <v>1304</v>
      </c>
      <c r="AA98" t="s">
        <v>1305</v>
      </c>
      <c r="AB98" t="s">
        <v>1306</v>
      </c>
      <c r="AG98">
        <v>44</v>
      </c>
      <c r="AH98">
        <v>89</v>
      </c>
      <c r="AI98">
        <v>91</v>
      </c>
      <c r="AJ98">
        <v>0</v>
      </c>
      <c r="AK98">
        <v>22</v>
      </c>
      <c r="AL98" t="s">
        <v>88</v>
      </c>
      <c r="AM98" t="s">
        <v>89</v>
      </c>
      <c r="AN98" t="s">
        <v>90</v>
      </c>
      <c r="AO98" t="s">
        <v>91</v>
      </c>
      <c r="AP98" t="s">
        <v>92</v>
      </c>
      <c r="AR98" t="s">
        <v>93</v>
      </c>
      <c r="AS98" t="s">
        <v>94</v>
      </c>
      <c r="AT98" t="s">
        <v>157</v>
      </c>
      <c r="AU98">
        <v>2007</v>
      </c>
      <c r="AV98">
        <v>30</v>
      </c>
      <c r="AW98">
        <v>10</v>
      </c>
      <c r="AZ98" t="s">
        <v>158</v>
      </c>
      <c r="BB98">
        <v>2151</v>
      </c>
      <c r="BC98">
        <v>2158</v>
      </c>
      <c r="BE98" t="s">
        <v>1307</v>
      </c>
      <c r="BF98">
        <f>HYPERLINK("http://dx.doi.org/10.1016/j.advwatres.2006.11.016","http://dx.doi.org/10.1016/j.advwatres.2006.11.016")</f>
        <v>0</v>
      </c>
      <c r="BI98">
        <v>8</v>
      </c>
      <c r="BJ98" t="s">
        <v>97</v>
      </c>
      <c r="BK98" t="s">
        <v>160</v>
      </c>
      <c r="BL98" t="s">
        <v>97</v>
      </c>
      <c r="BM98" t="s">
        <v>161</v>
      </c>
      <c r="BR98" t="s">
        <v>100</v>
      </c>
      <c r="BS98" t="s">
        <v>1308</v>
      </c>
      <c r="BT98">
        <f>HYPERLINK("https%3A%2F%2Fwww.webofscience.com%2Fwos%2Fwoscc%2Ffull-record%2FWOS:000249645700010","View Full Record in Web of Science")</f>
        <v>0</v>
      </c>
    </row>
    <row r="99" spans="1:72" ht="12.75">
      <c r="A99" t="s">
        <v>72</v>
      </c>
      <c r="B99" t="s">
        <v>1309</v>
      </c>
      <c r="F99" t="s">
        <v>1310</v>
      </c>
      <c r="I99" t="s">
        <v>1311</v>
      </c>
      <c r="J99" t="s">
        <v>77</v>
      </c>
      <c r="M99" t="s">
        <v>78</v>
      </c>
      <c r="N99" t="s">
        <v>629</v>
      </c>
      <c r="T99" t="s">
        <v>1312</v>
      </c>
      <c r="U99" t="s">
        <v>1313</v>
      </c>
      <c r="V99" t="s">
        <v>1314</v>
      </c>
      <c r="W99" t="s">
        <v>1315</v>
      </c>
      <c r="Y99" t="s">
        <v>1316</v>
      </c>
      <c r="Z99" t="s">
        <v>1317</v>
      </c>
      <c r="AA99" t="s">
        <v>1318</v>
      </c>
      <c r="AB99" t="s">
        <v>1319</v>
      </c>
      <c r="AG99">
        <v>8</v>
      </c>
      <c r="AH99">
        <v>4</v>
      </c>
      <c r="AI99">
        <v>4</v>
      </c>
      <c r="AJ99">
        <v>0</v>
      </c>
      <c r="AK99">
        <v>4</v>
      </c>
      <c r="AL99" t="s">
        <v>88</v>
      </c>
      <c r="AM99" t="s">
        <v>89</v>
      </c>
      <c r="AN99" t="s">
        <v>90</v>
      </c>
      <c r="AO99" t="s">
        <v>91</v>
      </c>
      <c r="AR99" t="s">
        <v>93</v>
      </c>
      <c r="AS99" t="s">
        <v>94</v>
      </c>
      <c r="AT99" t="s">
        <v>174</v>
      </c>
      <c r="AU99">
        <v>2007</v>
      </c>
      <c r="AV99">
        <v>30</v>
      </c>
      <c r="AW99">
        <v>9</v>
      </c>
      <c r="BB99">
        <v>2051</v>
      </c>
      <c r="BC99">
        <v>2053</v>
      </c>
      <c r="BE99" t="s">
        <v>1320</v>
      </c>
      <c r="BF99">
        <f>HYPERLINK("http://dx.doi.org/10.1016/j.advwatres.2007.03.002","http://dx.doi.org/10.1016/j.advwatres.2007.03.002")</f>
        <v>0</v>
      </c>
      <c r="BI99">
        <v>3</v>
      </c>
      <c r="BJ99" t="s">
        <v>97</v>
      </c>
      <c r="BK99" t="s">
        <v>98</v>
      </c>
      <c r="BL99" t="s">
        <v>97</v>
      </c>
      <c r="BM99" t="s">
        <v>176</v>
      </c>
      <c r="BR99" t="s">
        <v>100</v>
      </c>
      <c r="BS99" t="s">
        <v>1321</v>
      </c>
      <c r="BT99">
        <f>HYPERLINK("https%3A%2F%2Fwww.webofscience.com%2Fwos%2Fwoscc%2Ffull-record%2FWOS:000248435700014","View Full Record in Web of Science")</f>
        <v>0</v>
      </c>
    </row>
    <row r="100" spans="1:72" ht="12.75">
      <c r="A100" t="s">
        <v>72</v>
      </c>
      <c r="B100" t="s">
        <v>1322</v>
      </c>
      <c r="F100" t="s">
        <v>1323</v>
      </c>
      <c r="I100" t="s">
        <v>1324</v>
      </c>
      <c r="J100" t="s">
        <v>77</v>
      </c>
      <c r="M100" t="s">
        <v>78</v>
      </c>
      <c r="N100" t="s">
        <v>79</v>
      </c>
      <c r="T100" t="s">
        <v>1325</v>
      </c>
      <c r="U100" t="s">
        <v>1326</v>
      </c>
      <c r="V100" t="s">
        <v>1327</v>
      </c>
      <c r="W100" t="s">
        <v>1328</v>
      </c>
      <c r="Y100" t="s">
        <v>1329</v>
      </c>
      <c r="Z100" t="s">
        <v>1330</v>
      </c>
      <c r="AA100" t="s">
        <v>1331</v>
      </c>
      <c r="AB100" t="s">
        <v>1332</v>
      </c>
      <c r="AG100">
        <v>26</v>
      </c>
      <c r="AH100">
        <v>48</v>
      </c>
      <c r="AI100">
        <v>48</v>
      </c>
      <c r="AJ100">
        <v>1</v>
      </c>
      <c r="AK100">
        <v>23</v>
      </c>
      <c r="AL100" t="s">
        <v>88</v>
      </c>
      <c r="AM100" t="s">
        <v>89</v>
      </c>
      <c r="AN100" t="s">
        <v>90</v>
      </c>
      <c r="AO100" t="s">
        <v>91</v>
      </c>
      <c r="AP100" t="s">
        <v>92</v>
      </c>
      <c r="AR100" t="s">
        <v>93</v>
      </c>
      <c r="AS100" t="s">
        <v>94</v>
      </c>
      <c r="AT100" t="s">
        <v>174</v>
      </c>
      <c r="AU100">
        <v>2007</v>
      </c>
      <c r="AV100">
        <v>30</v>
      </c>
      <c r="AW100">
        <v>9</v>
      </c>
      <c r="BB100">
        <v>1973</v>
      </c>
      <c r="BC100">
        <v>1980</v>
      </c>
      <c r="BE100" t="s">
        <v>1333</v>
      </c>
      <c r="BF100">
        <f>HYPERLINK("http://dx.doi.org/10.1016/j.advwatres.2007.03.008","http://dx.doi.org/10.1016/j.advwatres.2007.03.008")</f>
        <v>0</v>
      </c>
      <c r="BI100">
        <v>8</v>
      </c>
      <c r="BJ100" t="s">
        <v>97</v>
      </c>
      <c r="BK100" t="s">
        <v>98</v>
      </c>
      <c r="BL100" t="s">
        <v>97</v>
      </c>
      <c r="BM100" t="s">
        <v>176</v>
      </c>
      <c r="BR100" t="s">
        <v>100</v>
      </c>
      <c r="BS100" t="s">
        <v>1334</v>
      </c>
      <c r="BT100">
        <f>HYPERLINK("https%3A%2F%2Fwww.webofscience.com%2Fwos%2Fwoscc%2Ffull-record%2FWOS:000248435700008","View Full Record in Web of Science")</f>
        <v>0</v>
      </c>
    </row>
    <row r="101" spans="1:72" ht="12.75">
      <c r="A101" t="s">
        <v>72</v>
      </c>
      <c r="B101" t="s">
        <v>1335</v>
      </c>
      <c r="F101" t="s">
        <v>1336</v>
      </c>
      <c r="I101" t="s">
        <v>1337</v>
      </c>
      <c r="J101" t="s">
        <v>77</v>
      </c>
      <c r="M101" t="s">
        <v>78</v>
      </c>
      <c r="N101" t="s">
        <v>79</v>
      </c>
      <c r="T101" t="s">
        <v>1338</v>
      </c>
      <c r="U101" t="s">
        <v>1339</v>
      </c>
      <c r="V101" t="s">
        <v>1340</v>
      </c>
      <c r="W101" t="s">
        <v>1341</v>
      </c>
      <c r="Y101" t="s">
        <v>1342</v>
      </c>
      <c r="Z101" t="s">
        <v>1343</v>
      </c>
      <c r="AA101" t="s">
        <v>1344</v>
      </c>
      <c r="AG101">
        <v>38</v>
      </c>
      <c r="AH101">
        <v>22</v>
      </c>
      <c r="AI101">
        <v>23</v>
      </c>
      <c r="AJ101">
        <v>1</v>
      </c>
      <c r="AK101">
        <v>12</v>
      </c>
      <c r="AL101" t="s">
        <v>88</v>
      </c>
      <c r="AM101" t="s">
        <v>89</v>
      </c>
      <c r="AN101" t="s">
        <v>90</v>
      </c>
      <c r="AO101" t="s">
        <v>91</v>
      </c>
      <c r="AP101" t="s">
        <v>92</v>
      </c>
      <c r="AR101" t="s">
        <v>93</v>
      </c>
      <c r="AS101" t="s">
        <v>94</v>
      </c>
      <c r="AT101" t="s">
        <v>202</v>
      </c>
      <c r="AU101">
        <v>2007</v>
      </c>
      <c r="AV101">
        <v>30</v>
      </c>
      <c r="AW101">
        <v>8</v>
      </c>
      <c r="BB101">
        <v>1815</v>
      </c>
      <c r="BC101">
        <v>1830</v>
      </c>
      <c r="BE101" t="s">
        <v>1345</v>
      </c>
      <c r="BF101">
        <f>HYPERLINK("http://dx.doi.org/10.1016/j.advwatres.2007.02.008","http://dx.doi.org/10.1016/j.advwatres.2007.02.008")</f>
        <v>0</v>
      </c>
      <c r="BI101">
        <v>16</v>
      </c>
      <c r="BJ101" t="s">
        <v>97</v>
      </c>
      <c r="BK101" t="s">
        <v>98</v>
      </c>
      <c r="BL101" t="s">
        <v>97</v>
      </c>
      <c r="BM101" t="s">
        <v>204</v>
      </c>
      <c r="BR101" t="s">
        <v>100</v>
      </c>
      <c r="BS101" t="s">
        <v>1346</v>
      </c>
      <c r="BT101">
        <f>HYPERLINK("https%3A%2F%2Fwww.webofscience.com%2Fwos%2Fwoscc%2Ffull-record%2FWOS:000247713700009","View Full Record in Web of Science")</f>
        <v>0</v>
      </c>
    </row>
    <row r="102" spans="1:72" ht="12.75">
      <c r="A102" t="s">
        <v>72</v>
      </c>
      <c r="B102" t="s">
        <v>1347</v>
      </c>
      <c r="F102" t="s">
        <v>1348</v>
      </c>
      <c r="I102" t="s">
        <v>1349</v>
      </c>
      <c r="J102" t="s">
        <v>77</v>
      </c>
      <c r="M102" t="s">
        <v>78</v>
      </c>
      <c r="N102" t="s">
        <v>237</v>
      </c>
      <c r="T102" t="s">
        <v>1350</v>
      </c>
      <c r="U102" t="s">
        <v>1351</v>
      </c>
      <c r="V102" t="s">
        <v>1352</v>
      </c>
      <c r="W102" t="s">
        <v>1353</v>
      </c>
      <c r="Y102" t="s">
        <v>1354</v>
      </c>
      <c r="Z102" t="s">
        <v>1355</v>
      </c>
      <c r="AA102" t="s">
        <v>1356</v>
      </c>
      <c r="AB102" t="s">
        <v>1357</v>
      </c>
      <c r="AG102">
        <v>183</v>
      </c>
      <c r="AH102">
        <v>386</v>
      </c>
      <c r="AI102">
        <v>401</v>
      </c>
      <c r="AJ102">
        <v>11</v>
      </c>
      <c r="AK102">
        <v>261</v>
      </c>
      <c r="AL102" t="s">
        <v>88</v>
      </c>
      <c r="AM102" t="s">
        <v>89</v>
      </c>
      <c r="AN102" t="s">
        <v>90</v>
      </c>
      <c r="AO102" t="s">
        <v>91</v>
      </c>
      <c r="AP102" t="s">
        <v>92</v>
      </c>
      <c r="AR102" t="s">
        <v>93</v>
      </c>
      <c r="AS102" t="s">
        <v>94</v>
      </c>
      <c r="AT102" t="s">
        <v>216</v>
      </c>
      <c r="AU102">
        <v>2007</v>
      </c>
      <c r="AV102">
        <v>30</v>
      </c>
      <c r="AW102" t="s">
        <v>217</v>
      </c>
      <c r="BB102">
        <v>1505</v>
      </c>
      <c r="BC102">
        <v>1527</v>
      </c>
      <c r="BE102" t="s">
        <v>1358</v>
      </c>
      <c r="BF102">
        <f>HYPERLINK("http://dx.doi.org/10.1016/j.advwatres.2006.05.025","http://dx.doi.org/10.1016/j.advwatres.2006.05.025")</f>
        <v>0</v>
      </c>
      <c r="BI102">
        <v>23</v>
      </c>
      <c r="BJ102" t="s">
        <v>97</v>
      </c>
      <c r="BK102" t="s">
        <v>98</v>
      </c>
      <c r="BL102" t="s">
        <v>97</v>
      </c>
      <c r="BM102" t="s">
        <v>219</v>
      </c>
      <c r="BR102" t="s">
        <v>100</v>
      </c>
      <c r="BS102" t="s">
        <v>1359</v>
      </c>
      <c r="BT102">
        <f>HYPERLINK("https%3A%2F%2Fwww.webofscience.com%2Fwos%2Fwoscc%2Ffull-record%2FWOS:000246902300009","View Full Record in Web of Science")</f>
        <v>0</v>
      </c>
    </row>
    <row r="103" spans="1:72" ht="12.75">
      <c r="A103" t="s">
        <v>72</v>
      </c>
      <c r="B103" t="s">
        <v>1360</v>
      </c>
      <c r="F103" t="s">
        <v>1361</v>
      </c>
      <c r="I103" t="s">
        <v>1362</v>
      </c>
      <c r="J103" t="s">
        <v>77</v>
      </c>
      <c r="M103" t="s">
        <v>78</v>
      </c>
      <c r="N103" t="s">
        <v>79</v>
      </c>
      <c r="T103" t="s">
        <v>1363</v>
      </c>
      <c r="U103" t="s">
        <v>1364</v>
      </c>
      <c r="V103" t="s">
        <v>1365</v>
      </c>
      <c r="W103" t="s">
        <v>1366</v>
      </c>
      <c r="Y103" t="s">
        <v>1367</v>
      </c>
      <c r="Z103" t="s">
        <v>1368</v>
      </c>
      <c r="AA103" t="s">
        <v>537</v>
      </c>
      <c r="AB103" t="s">
        <v>1369</v>
      </c>
      <c r="AG103">
        <v>30</v>
      </c>
      <c r="AH103">
        <v>25</v>
      </c>
      <c r="AI103">
        <v>25</v>
      </c>
      <c r="AJ103">
        <v>0</v>
      </c>
      <c r="AK103">
        <v>20</v>
      </c>
      <c r="AL103" t="s">
        <v>88</v>
      </c>
      <c r="AM103" t="s">
        <v>89</v>
      </c>
      <c r="AN103" t="s">
        <v>90</v>
      </c>
      <c r="AO103" t="s">
        <v>91</v>
      </c>
      <c r="AR103" t="s">
        <v>93</v>
      </c>
      <c r="AS103" t="s">
        <v>94</v>
      </c>
      <c r="AT103" t="s">
        <v>216</v>
      </c>
      <c r="AU103">
        <v>2007</v>
      </c>
      <c r="AV103">
        <v>30</v>
      </c>
      <c r="AW103" t="s">
        <v>217</v>
      </c>
      <c r="BB103">
        <v>1528</v>
      </c>
      <c r="BC103">
        <v>1546</v>
      </c>
      <c r="BE103" t="s">
        <v>1370</v>
      </c>
      <c r="BF103">
        <f>HYPERLINK("http://dx.doi.org/10.1016/j.advwatres.2006.05.017","http://dx.doi.org/10.1016/j.advwatres.2006.05.017")</f>
        <v>0</v>
      </c>
      <c r="BI103">
        <v>19</v>
      </c>
      <c r="BJ103" t="s">
        <v>97</v>
      </c>
      <c r="BK103" t="s">
        <v>98</v>
      </c>
      <c r="BL103" t="s">
        <v>97</v>
      </c>
      <c r="BM103" t="s">
        <v>219</v>
      </c>
      <c r="BR103" t="s">
        <v>100</v>
      </c>
      <c r="BS103" t="s">
        <v>1371</v>
      </c>
      <c r="BT103">
        <f>HYPERLINK("https%3A%2F%2Fwww.webofscience.com%2Fwos%2Fwoscc%2Ffull-record%2FWOS:000246902300010","View Full Record in Web of Science")</f>
        <v>0</v>
      </c>
    </row>
    <row r="104" spans="1:72" ht="12.75">
      <c r="A104" t="s">
        <v>72</v>
      </c>
      <c r="B104" t="s">
        <v>1372</v>
      </c>
      <c r="F104" t="s">
        <v>1373</v>
      </c>
      <c r="I104" t="s">
        <v>1374</v>
      </c>
      <c r="J104" t="s">
        <v>77</v>
      </c>
      <c r="M104" t="s">
        <v>78</v>
      </c>
      <c r="N104" t="s">
        <v>79</v>
      </c>
      <c r="T104" t="s">
        <v>1375</v>
      </c>
      <c r="U104" t="s">
        <v>1376</v>
      </c>
      <c r="V104" t="s">
        <v>1377</v>
      </c>
      <c r="W104" t="s">
        <v>1378</v>
      </c>
      <c r="Y104" t="s">
        <v>1379</v>
      </c>
      <c r="Z104" t="s">
        <v>1036</v>
      </c>
      <c r="AA104" t="s">
        <v>1380</v>
      </c>
      <c r="AB104" t="s">
        <v>1381</v>
      </c>
      <c r="AG104">
        <v>75</v>
      </c>
      <c r="AH104">
        <v>51</v>
      </c>
      <c r="AI104">
        <v>51</v>
      </c>
      <c r="AJ104">
        <v>1</v>
      </c>
      <c r="AK104">
        <v>10</v>
      </c>
      <c r="AL104" t="s">
        <v>88</v>
      </c>
      <c r="AM104" t="s">
        <v>89</v>
      </c>
      <c r="AN104" t="s">
        <v>90</v>
      </c>
      <c r="AO104" t="s">
        <v>91</v>
      </c>
      <c r="AR104" t="s">
        <v>93</v>
      </c>
      <c r="AS104" t="s">
        <v>94</v>
      </c>
      <c r="AT104" t="s">
        <v>216</v>
      </c>
      <c r="AU104">
        <v>2007</v>
      </c>
      <c r="AV104">
        <v>30</v>
      </c>
      <c r="AW104" t="s">
        <v>217</v>
      </c>
      <c r="BB104">
        <v>1630</v>
      </c>
      <c r="BC104">
        <v>1647</v>
      </c>
      <c r="BE104" t="s">
        <v>1382</v>
      </c>
      <c r="BF104">
        <f>HYPERLINK("http://dx.doi.org/10.1016/j.advwatres.2006.05.032","http://dx.doi.org/10.1016/j.advwatres.2006.05.032")</f>
        <v>0</v>
      </c>
      <c r="BI104">
        <v>18</v>
      </c>
      <c r="BJ104" t="s">
        <v>97</v>
      </c>
      <c r="BK104" t="s">
        <v>98</v>
      </c>
      <c r="BL104" t="s">
        <v>97</v>
      </c>
      <c r="BM104" t="s">
        <v>219</v>
      </c>
      <c r="BR104" t="s">
        <v>100</v>
      </c>
      <c r="BS104" t="s">
        <v>1383</v>
      </c>
      <c r="BT104">
        <f>HYPERLINK("https%3A%2F%2Fwww.webofscience.com%2Fwos%2Fwoscc%2Ffull-record%2FWOS:000246902300018","View Full Record in Web of Science")</f>
        <v>0</v>
      </c>
    </row>
    <row r="105" spans="1:72" ht="12.75">
      <c r="A105" t="s">
        <v>72</v>
      </c>
      <c r="B105" t="s">
        <v>1384</v>
      </c>
      <c r="F105" t="s">
        <v>1385</v>
      </c>
      <c r="I105" t="s">
        <v>1386</v>
      </c>
      <c r="J105" t="s">
        <v>77</v>
      </c>
      <c r="M105" t="s">
        <v>78</v>
      </c>
      <c r="N105" t="s">
        <v>79</v>
      </c>
      <c r="T105" t="s">
        <v>1387</v>
      </c>
      <c r="U105" t="s">
        <v>1388</v>
      </c>
      <c r="V105" t="s">
        <v>1389</v>
      </c>
      <c r="W105" t="s">
        <v>1390</v>
      </c>
      <c r="Y105" t="s">
        <v>1391</v>
      </c>
      <c r="Z105" t="s">
        <v>1392</v>
      </c>
      <c r="AA105" t="s">
        <v>1393</v>
      </c>
      <c r="AB105" t="s">
        <v>1394</v>
      </c>
      <c r="AG105">
        <v>33</v>
      </c>
      <c r="AH105">
        <v>26</v>
      </c>
      <c r="AI105">
        <v>28</v>
      </c>
      <c r="AJ105">
        <v>0</v>
      </c>
      <c r="AK105">
        <v>20</v>
      </c>
      <c r="AL105" t="s">
        <v>88</v>
      </c>
      <c r="AM105" t="s">
        <v>89</v>
      </c>
      <c r="AN105" t="s">
        <v>90</v>
      </c>
      <c r="AO105" t="s">
        <v>91</v>
      </c>
      <c r="AR105" t="s">
        <v>93</v>
      </c>
      <c r="AS105" t="s">
        <v>94</v>
      </c>
      <c r="AT105" t="s">
        <v>95</v>
      </c>
      <c r="AU105">
        <v>2007</v>
      </c>
      <c r="AV105">
        <v>30</v>
      </c>
      <c r="AW105">
        <v>5</v>
      </c>
      <c r="BB105">
        <v>1179</v>
      </c>
      <c r="BC105">
        <v>1189</v>
      </c>
      <c r="BE105" t="s">
        <v>1395</v>
      </c>
      <c r="BF105">
        <f>HYPERLINK("http://dx.doi.org/10.1016/j.advwatres.2006.10.011","http://dx.doi.org/10.1016/j.advwatres.2006.10.011")</f>
        <v>0</v>
      </c>
      <c r="BI105">
        <v>11</v>
      </c>
      <c r="BJ105" t="s">
        <v>97</v>
      </c>
      <c r="BK105" t="s">
        <v>98</v>
      </c>
      <c r="BL105" t="s">
        <v>97</v>
      </c>
      <c r="BM105" t="s">
        <v>99</v>
      </c>
      <c r="BR105" t="s">
        <v>100</v>
      </c>
      <c r="BS105" t="s">
        <v>1396</v>
      </c>
      <c r="BT105">
        <f>HYPERLINK("https%3A%2F%2Fwww.webofscience.com%2Fwos%2Fwoscc%2Ffull-record%2FWOS:000246092800011","View Full Record in Web of Science")</f>
        <v>0</v>
      </c>
    </row>
    <row r="106" spans="1:72" ht="12.75">
      <c r="A106" t="s">
        <v>72</v>
      </c>
      <c r="B106" t="s">
        <v>1397</v>
      </c>
      <c r="F106" t="s">
        <v>1398</v>
      </c>
      <c r="I106" t="s">
        <v>1399</v>
      </c>
      <c r="J106" t="s">
        <v>77</v>
      </c>
      <c r="M106" t="s">
        <v>78</v>
      </c>
      <c r="N106" t="s">
        <v>79</v>
      </c>
      <c r="T106" t="s">
        <v>1400</v>
      </c>
      <c r="U106" t="s">
        <v>1401</v>
      </c>
      <c r="V106" t="s">
        <v>1402</v>
      </c>
      <c r="W106" t="s">
        <v>1403</v>
      </c>
      <c r="Y106" t="s">
        <v>1404</v>
      </c>
      <c r="Z106" t="s">
        <v>1405</v>
      </c>
      <c r="AA106" t="s">
        <v>1406</v>
      </c>
      <c r="AB106" t="s">
        <v>1407</v>
      </c>
      <c r="AG106">
        <v>25</v>
      </c>
      <c r="AH106">
        <v>2</v>
      </c>
      <c r="AI106">
        <v>2</v>
      </c>
      <c r="AJ106">
        <v>0</v>
      </c>
      <c r="AK106">
        <v>8</v>
      </c>
      <c r="AL106" t="s">
        <v>88</v>
      </c>
      <c r="AM106" t="s">
        <v>89</v>
      </c>
      <c r="AN106" t="s">
        <v>90</v>
      </c>
      <c r="AO106" t="s">
        <v>91</v>
      </c>
      <c r="AP106" t="s">
        <v>92</v>
      </c>
      <c r="AR106" t="s">
        <v>93</v>
      </c>
      <c r="AS106" t="s">
        <v>94</v>
      </c>
      <c r="AT106" t="s">
        <v>111</v>
      </c>
      <c r="AU106">
        <v>2007</v>
      </c>
      <c r="AV106">
        <v>30</v>
      </c>
      <c r="AW106">
        <v>3</v>
      </c>
      <c r="BB106">
        <v>469</v>
      </c>
      <c r="BC106">
        <v>482</v>
      </c>
      <c r="BE106" t="s">
        <v>1408</v>
      </c>
      <c r="BF106">
        <f>HYPERLINK("http://dx.doi.org/10.1016/j.advwatres.2006.04.010","http://dx.doi.org/10.1016/j.advwatres.2006.04.010")</f>
        <v>0</v>
      </c>
      <c r="BI106">
        <v>14</v>
      </c>
      <c r="BJ106" t="s">
        <v>97</v>
      </c>
      <c r="BK106" t="s">
        <v>98</v>
      </c>
      <c r="BL106" t="s">
        <v>97</v>
      </c>
      <c r="BM106" t="s">
        <v>113</v>
      </c>
      <c r="BR106" t="s">
        <v>100</v>
      </c>
      <c r="BS106" t="s">
        <v>1409</v>
      </c>
      <c r="BT106">
        <f>HYPERLINK("https%3A%2F%2Fwww.webofscience.com%2Fwos%2Fwoscc%2Ffull-record%2FWOS:000244977700015","View Full Record in Web of Science")</f>
        <v>0</v>
      </c>
    </row>
    <row r="107" spans="1:72" ht="12.75">
      <c r="A107" t="s">
        <v>72</v>
      </c>
      <c r="B107" t="s">
        <v>392</v>
      </c>
      <c r="F107" t="s">
        <v>393</v>
      </c>
      <c r="I107" t="s">
        <v>1410</v>
      </c>
      <c r="J107" t="s">
        <v>77</v>
      </c>
      <c r="M107" t="s">
        <v>78</v>
      </c>
      <c r="N107" t="s">
        <v>79</v>
      </c>
      <c r="T107" t="s">
        <v>1411</v>
      </c>
      <c r="U107" t="s">
        <v>1412</v>
      </c>
      <c r="V107" t="s">
        <v>1413</v>
      </c>
      <c r="W107" t="s">
        <v>398</v>
      </c>
      <c r="Y107" t="s">
        <v>399</v>
      </c>
      <c r="Z107" t="s">
        <v>400</v>
      </c>
      <c r="AG107">
        <v>30</v>
      </c>
      <c r="AH107">
        <v>13</v>
      </c>
      <c r="AI107">
        <v>13</v>
      </c>
      <c r="AJ107">
        <v>0</v>
      </c>
      <c r="AK107">
        <v>16</v>
      </c>
      <c r="AL107" t="s">
        <v>88</v>
      </c>
      <c r="AM107" t="s">
        <v>89</v>
      </c>
      <c r="AN107" t="s">
        <v>90</v>
      </c>
      <c r="AO107" t="s">
        <v>91</v>
      </c>
      <c r="AP107" t="s">
        <v>92</v>
      </c>
      <c r="AR107" t="s">
        <v>93</v>
      </c>
      <c r="AS107" t="s">
        <v>94</v>
      </c>
      <c r="AT107" t="s">
        <v>111</v>
      </c>
      <c r="AU107">
        <v>2007</v>
      </c>
      <c r="AV107">
        <v>30</v>
      </c>
      <c r="AW107">
        <v>3</v>
      </c>
      <c r="BB107">
        <v>606</v>
      </c>
      <c r="BC107">
        <v>622</v>
      </c>
      <c r="BE107" t="s">
        <v>1414</v>
      </c>
      <c r="BF107">
        <f>HYPERLINK("http://dx.doi.org/10.1016/j.advwatres.2006.03.011","http://dx.doi.org/10.1016/j.advwatres.2006.03.011")</f>
        <v>0</v>
      </c>
      <c r="BI107">
        <v>17</v>
      </c>
      <c r="BJ107" t="s">
        <v>97</v>
      </c>
      <c r="BK107" t="s">
        <v>98</v>
      </c>
      <c r="BL107" t="s">
        <v>97</v>
      </c>
      <c r="BM107" t="s">
        <v>113</v>
      </c>
      <c r="BR107" t="s">
        <v>100</v>
      </c>
      <c r="BS107" t="s">
        <v>1415</v>
      </c>
      <c r="BT107">
        <f>HYPERLINK("https%3A%2F%2Fwww.webofscience.com%2Fwos%2Fwoscc%2Ffull-record%2FWOS:000244977700025","View Full Record in Web of Science")</f>
        <v>0</v>
      </c>
    </row>
    <row r="108" spans="1:72" ht="12.75">
      <c r="A108" t="s">
        <v>72</v>
      </c>
      <c r="B108" t="s">
        <v>1416</v>
      </c>
      <c r="F108" t="s">
        <v>1417</v>
      </c>
      <c r="I108" t="s">
        <v>1418</v>
      </c>
      <c r="J108" t="s">
        <v>77</v>
      </c>
      <c r="M108" t="s">
        <v>78</v>
      </c>
      <c r="N108" t="s">
        <v>146</v>
      </c>
      <c r="O108" t="s">
        <v>147</v>
      </c>
      <c r="P108">
        <v>2005</v>
      </c>
      <c r="Q108" t="s">
        <v>148</v>
      </c>
      <c r="T108" t="s">
        <v>1419</v>
      </c>
      <c r="U108" t="s">
        <v>1420</v>
      </c>
      <c r="V108" t="s">
        <v>1421</v>
      </c>
      <c r="W108" t="s">
        <v>1422</v>
      </c>
      <c r="Y108" t="s">
        <v>1423</v>
      </c>
      <c r="Z108" t="s">
        <v>1424</v>
      </c>
      <c r="AA108" t="s">
        <v>1425</v>
      </c>
      <c r="AB108" t="s">
        <v>1426</v>
      </c>
      <c r="AG108">
        <v>34</v>
      </c>
      <c r="AH108">
        <v>60</v>
      </c>
      <c r="AI108">
        <v>61</v>
      </c>
      <c r="AJ108">
        <v>1</v>
      </c>
      <c r="AK108">
        <v>13</v>
      </c>
      <c r="AL108" t="s">
        <v>88</v>
      </c>
      <c r="AM108" t="s">
        <v>89</v>
      </c>
      <c r="AN108" t="s">
        <v>90</v>
      </c>
      <c r="AO108" t="s">
        <v>91</v>
      </c>
      <c r="AP108" t="s">
        <v>92</v>
      </c>
      <c r="AR108" t="s">
        <v>93</v>
      </c>
      <c r="AS108" t="s">
        <v>94</v>
      </c>
      <c r="AT108" t="s">
        <v>157</v>
      </c>
      <c r="AU108">
        <v>2007</v>
      </c>
      <c r="AV108">
        <v>30</v>
      </c>
      <c r="AW108">
        <v>10</v>
      </c>
      <c r="AZ108" t="s">
        <v>158</v>
      </c>
      <c r="BB108">
        <v>2061</v>
      </c>
      <c r="BC108">
        <v>2071</v>
      </c>
      <c r="BE108" t="s">
        <v>1427</v>
      </c>
      <c r="BF108">
        <f>HYPERLINK("http://dx.doi.org/10.1016/j.advwatres.2006.11.015","http://dx.doi.org/10.1016/j.advwatres.2006.11.015")</f>
        <v>0</v>
      </c>
      <c r="BI108">
        <v>11</v>
      </c>
      <c r="BJ108" t="s">
        <v>97</v>
      </c>
      <c r="BK108" t="s">
        <v>160</v>
      </c>
      <c r="BL108" t="s">
        <v>97</v>
      </c>
      <c r="BM108" t="s">
        <v>161</v>
      </c>
      <c r="BR108" t="s">
        <v>100</v>
      </c>
      <c r="BS108" t="s">
        <v>1428</v>
      </c>
      <c r="BT108">
        <f>HYPERLINK("https%3A%2F%2Fwww.webofscience.com%2Fwos%2Fwoscc%2Ffull-record%2FWOS:000249645700002","View Full Record in Web of Science")</f>
        <v>0</v>
      </c>
    </row>
    <row r="109" spans="1:72" ht="12.75">
      <c r="A109" t="s">
        <v>72</v>
      </c>
      <c r="B109" t="s">
        <v>1429</v>
      </c>
      <c r="F109" t="s">
        <v>1430</v>
      </c>
      <c r="I109" t="s">
        <v>1431</v>
      </c>
      <c r="J109" t="s">
        <v>77</v>
      </c>
      <c r="M109" t="s">
        <v>78</v>
      </c>
      <c r="N109" t="s">
        <v>146</v>
      </c>
      <c r="O109" t="s">
        <v>147</v>
      </c>
      <c r="P109">
        <v>2005</v>
      </c>
      <c r="Q109" t="s">
        <v>148</v>
      </c>
      <c r="T109" t="s">
        <v>1432</v>
      </c>
      <c r="U109" t="s">
        <v>1433</v>
      </c>
      <c r="V109" t="s">
        <v>1434</v>
      </c>
      <c r="W109" t="s">
        <v>1435</v>
      </c>
      <c r="Y109" t="s">
        <v>1436</v>
      </c>
      <c r="Z109" t="s">
        <v>1437</v>
      </c>
      <c r="AA109" t="s">
        <v>1438</v>
      </c>
      <c r="AB109" t="s">
        <v>1439</v>
      </c>
      <c r="AG109">
        <v>65</v>
      </c>
      <c r="AH109">
        <v>31</v>
      </c>
      <c r="AI109">
        <v>32</v>
      </c>
      <c r="AJ109">
        <v>0</v>
      </c>
      <c r="AK109">
        <v>36</v>
      </c>
      <c r="AL109" t="s">
        <v>88</v>
      </c>
      <c r="AM109" t="s">
        <v>89</v>
      </c>
      <c r="AN109" t="s">
        <v>90</v>
      </c>
      <c r="AO109" t="s">
        <v>91</v>
      </c>
      <c r="AP109" t="s">
        <v>92</v>
      </c>
      <c r="AR109" t="s">
        <v>93</v>
      </c>
      <c r="AS109" t="s">
        <v>94</v>
      </c>
      <c r="AT109" t="s">
        <v>157</v>
      </c>
      <c r="AU109">
        <v>2007</v>
      </c>
      <c r="AV109">
        <v>30</v>
      </c>
      <c r="AW109">
        <v>10</v>
      </c>
      <c r="AZ109" t="s">
        <v>158</v>
      </c>
      <c r="BB109">
        <v>2098</v>
      </c>
      <c r="BC109">
        <v>2112</v>
      </c>
      <c r="BE109" t="s">
        <v>1440</v>
      </c>
      <c r="BF109">
        <f>HYPERLINK("http://dx.doi.org/10.1016/j.advwatres.2006.07.008","http://dx.doi.org/10.1016/j.advwatres.2006.07.008")</f>
        <v>0</v>
      </c>
      <c r="BI109">
        <v>15</v>
      </c>
      <c r="BJ109" t="s">
        <v>97</v>
      </c>
      <c r="BK109" t="s">
        <v>160</v>
      </c>
      <c r="BL109" t="s">
        <v>97</v>
      </c>
      <c r="BM109" t="s">
        <v>161</v>
      </c>
      <c r="BR109" t="s">
        <v>100</v>
      </c>
      <c r="BS109" t="s">
        <v>1441</v>
      </c>
      <c r="BT109">
        <f>HYPERLINK("https%3A%2F%2Fwww.webofscience.com%2Fwos%2Fwoscc%2Ffull-record%2FWOS:000249645700005","View Full Record in Web of Science")</f>
        <v>0</v>
      </c>
    </row>
    <row r="110" spans="1:72" ht="12.75">
      <c r="A110" t="s">
        <v>72</v>
      </c>
      <c r="B110" t="s">
        <v>1442</v>
      </c>
      <c r="F110" t="s">
        <v>1443</v>
      </c>
      <c r="I110" t="s">
        <v>1444</v>
      </c>
      <c r="J110" t="s">
        <v>77</v>
      </c>
      <c r="M110" t="s">
        <v>78</v>
      </c>
      <c r="N110" t="s">
        <v>79</v>
      </c>
      <c r="T110" t="s">
        <v>1445</v>
      </c>
      <c r="U110" t="s">
        <v>1446</v>
      </c>
      <c r="V110" t="s">
        <v>1447</v>
      </c>
      <c r="W110" t="s">
        <v>1448</v>
      </c>
      <c r="Y110" t="s">
        <v>1449</v>
      </c>
      <c r="Z110" t="s">
        <v>1450</v>
      </c>
      <c r="AA110" t="s">
        <v>1451</v>
      </c>
      <c r="AB110" t="s">
        <v>1452</v>
      </c>
      <c r="AG110">
        <v>67</v>
      </c>
      <c r="AH110">
        <v>52</v>
      </c>
      <c r="AI110">
        <v>52</v>
      </c>
      <c r="AJ110">
        <v>1</v>
      </c>
      <c r="AK110">
        <v>31</v>
      </c>
      <c r="AL110" t="s">
        <v>88</v>
      </c>
      <c r="AM110" t="s">
        <v>89</v>
      </c>
      <c r="AN110" t="s">
        <v>90</v>
      </c>
      <c r="AO110" t="s">
        <v>91</v>
      </c>
      <c r="AP110" t="s">
        <v>92</v>
      </c>
      <c r="AR110" t="s">
        <v>93</v>
      </c>
      <c r="AS110" t="s">
        <v>94</v>
      </c>
      <c r="AT110" t="s">
        <v>216</v>
      </c>
      <c r="AU110">
        <v>2007</v>
      </c>
      <c r="AV110">
        <v>30</v>
      </c>
      <c r="AW110" t="s">
        <v>217</v>
      </c>
      <c r="BB110">
        <v>1408</v>
      </c>
      <c r="BC110">
        <v>1420</v>
      </c>
      <c r="BE110" t="s">
        <v>1453</v>
      </c>
      <c r="BF110">
        <f>HYPERLINK("http://dx.doi.org/10.1016/j.advwatres.2006.05.029","http://dx.doi.org/10.1016/j.advwatres.2006.05.029")</f>
        <v>0</v>
      </c>
      <c r="BI110">
        <v>13</v>
      </c>
      <c r="BJ110" t="s">
        <v>97</v>
      </c>
      <c r="BK110" t="s">
        <v>98</v>
      </c>
      <c r="BL110" t="s">
        <v>97</v>
      </c>
      <c r="BM110" t="s">
        <v>219</v>
      </c>
      <c r="BR110" t="s">
        <v>100</v>
      </c>
      <c r="BS110" t="s">
        <v>1454</v>
      </c>
      <c r="BT110">
        <f>HYPERLINK("https%3A%2F%2Fwww.webofscience.com%2Fwos%2Fwoscc%2Ffull-record%2FWOS:000246902300003","View Full Record in Web of Science")</f>
        <v>0</v>
      </c>
    </row>
    <row r="111" spans="1:72" ht="12.75">
      <c r="A111" t="s">
        <v>72</v>
      </c>
      <c r="B111" t="s">
        <v>1455</v>
      </c>
      <c r="F111" t="s">
        <v>1456</v>
      </c>
      <c r="I111" t="s">
        <v>1457</v>
      </c>
      <c r="J111" t="s">
        <v>77</v>
      </c>
      <c r="M111" t="s">
        <v>78</v>
      </c>
      <c r="N111" t="s">
        <v>79</v>
      </c>
      <c r="T111" t="s">
        <v>1458</v>
      </c>
      <c r="U111" t="s">
        <v>1459</v>
      </c>
      <c r="V111" t="s">
        <v>1460</v>
      </c>
      <c r="W111" t="s">
        <v>1461</v>
      </c>
      <c r="Y111" t="s">
        <v>1462</v>
      </c>
      <c r="Z111" t="s">
        <v>1463</v>
      </c>
      <c r="AA111" t="s">
        <v>1464</v>
      </c>
      <c r="AB111" t="s">
        <v>1465</v>
      </c>
      <c r="AG111">
        <v>43</v>
      </c>
      <c r="AH111">
        <v>36</v>
      </c>
      <c r="AI111">
        <v>37</v>
      </c>
      <c r="AJ111">
        <v>1</v>
      </c>
      <c r="AK111">
        <v>15</v>
      </c>
      <c r="AL111" t="s">
        <v>88</v>
      </c>
      <c r="AM111" t="s">
        <v>89</v>
      </c>
      <c r="AN111" t="s">
        <v>90</v>
      </c>
      <c r="AO111" t="s">
        <v>91</v>
      </c>
      <c r="AP111" t="s">
        <v>92</v>
      </c>
      <c r="AR111" t="s">
        <v>93</v>
      </c>
      <c r="AS111" t="s">
        <v>94</v>
      </c>
      <c r="AT111" t="s">
        <v>95</v>
      </c>
      <c r="AU111">
        <v>2007</v>
      </c>
      <c r="AV111">
        <v>30</v>
      </c>
      <c r="AW111">
        <v>5</v>
      </c>
      <c r="BB111">
        <v>1286</v>
      </c>
      <c r="BC111">
        <v>1300</v>
      </c>
      <c r="BE111" t="s">
        <v>1466</v>
      </c>
      <c r="BF111">
        <f>HYPERLINK("http://dx.doi.org/10.1016/j.advwatres.2006.11.009","http://dx.doi.org/10.1016/j.advwatres.2006.11.009")</f>
        <v>0</v>
      </c>
      <c r="BI111">
        <v>15</v>
      </c>
      <c r="BJ111" t="s">
        <v>97</v>
      </c>
      <c r="BK111" t="s">
        <v>98</v>
      </c>
      <c r="BL111" t="s">
        <v>97</v>
      </c>
      <c r="BM111" t="s">
        <v>99</v>
      </c>
      <c r="BR111" t="s">
        <v>100</v>
      </c>
      <c r="BS111" t="s">
        <v>1467</v>
      </c>
      <c r="BT111">
        <f>HYPERLINK("https%3A%2F%2Fwww.webofscience.com%2Fwos%2Fwoscc%2Ffull-record%2FWOS:000246092800018","View Full Record in Web of Science")</f>
        <v>0</v>
      </c>
    </row>
    <row r="112" spans="1:72" ht="12.75">
      <c r="A112" t="s">
        <v>72</v>
      </c>
      <c r="B112" t="s">
        <v>1468</v>
      </c>
      <c r="F112" t="s">
        <v>1469</v>
      </c>
      <c r="I112" t="s">
        <v>1470</v>
      </c>
      <c r="J112" t="s">
        <v>77</v>
      </c>
      <c r="M112" t="s">
        <v>78</v>
      </c>
      <c r="N112" t="s">
        <v>79</v>
      </c>
      <c r="T112" t="s">
        <v>1471</v>
      </c>
      <c r="U112" t="s">
        <v>1472</v>
      </c>
      <c r="V112" t="s">
        <v>1473</v>
      </c>
      <c r="W112" t="s">
        <v>1474</v>
      </c>
      <c r="Y112" t="s">
        <v>1475</v>
      </c>
      <c r="Z112" t="s">
        <v>1476</v>
      </c>
      <c r="AA112" t="s">
        <v>1477</v>
      </c>
      <c r="AB112" t="s">
        <v>1478</v>
      </c>
      <c r="AG112">
        <v>61</v>
      </c>
      <c r="AH112">
        <v>36</v>
      </c>
      <c r="AI112">
        <v>36</v>
      </c>
      <c r="AJ112">
        <v>0</v>
      </c>
      <c r="AK112">
        <v>20</v>
      </c>
      <c r="AL112" t="s">
        <v>88</v>
      </c>
      <c r="AM112" t="s">
        <v>89</v>
      </c>
      <c r="AN112" t="s">
        <v>90</v>
      </c>
      <c r="AO112" t="s">
        <v>91</v>
      </c>
      <c r="AP112" t="s">
        <v>92</v>
      </c>
      <c r="AR112" t="s">
        <v>93</v>
      </c>
      <c r="AS112" t="s">
        <v>94</v>
      </c>
      <c r="AT112" t="s">
        <v>95</v>
      </c>
      <c r="AU112">
        <v>2007</v>
      </c>
      <c r="AV112">
        <v>30</v>
      </c>
      <c r="AW112">
        <v>5</v>
      </c>
      <c r="BB112">
        <v>1301</v>
      </c>
      <c r="BC112">
        <v>1319</v>
      </c>
      <c r="BE112" t="s">
        <v>1479</v>
      </c>
      <c r="BF112">
        <f>HYPERLINK("http://dx.doi.org/10.1016/j.advwatres.2006.11.007","http://dx.doi.org/10.1016/j.advwatres.2006.11.007")</f>
        <v>0</v>
      </c>
      <c r="BI112">
        <v>19</v>
      </c>
      <c r="BJ112" t="s">
        <v>97</v>
      </c>
      <c r="BK112" t="s">
        <v>98</v>
      </c>
      <c r="BL112" t="s">
        <v>97</v>
      </c>
      <c r="BM112" t="s">
        <v>99</v>
      </c>
      <c r="BR112" t="s">
        <v>100</v>
      </c>
      <c r="BS112" t="s">
        <v>1480</v>
      </c>
      <c r="BT112">
        <f>HYPERLINK("https%3A%2F%2Fwww.webofscience.com%2Fwos%2Fwoscc%2Ffull-record%2FWOS:000246092800019","View Full Record in Web of Science")</f>
        <v>0</v>
      </c>
    </row>
    <row r="113" spans="1:72" ht="12.75">
      <c r="A113" t="s">
        <v>72</v>
      </c>
      <c r="B113" t="s">
        <v>1481</v>
      </c>
      <c r="F113" t="s">
        <v>1482</v>
      </c>
      <c r="I113" t="s">
        <v>1483</v>
      </c>
      <c r="J113" t="s">
        <v>77</v>
      </c>
      <c r="M113" t="s">
        <v>78</v>
      </c>
      <c r="N113" t="s">
        <v>1484</v>
      </c>
      <c r="W113" t="s">
        <v>1485</v>
      </c>
      <c r="Y113" t="s">
        <v>1486</v>
      </c>
      <c r="Z113" t="s">
        <v>1487</v>
      </c>
      <c r="AA113" t="s">
        <v>1488</v>
      </c>
      <c r="AB113" t="s">
        <v>1489</v>
      </c>
      <c r="AG113">
        <v>1</v>
      </c>
      <c r="AH113">
        <v>1</v>
      </c>
      <c r="AI113">
        <v>1</v>
      </c>
      <c r="AJ113">
        <v>0</v>
      </c>
      <c r="AK113">
        <v>14</v>
      </c>
      <c r="AL113" t="s">
        <v>88</v>
      </c>
      <c r="AM113" t="s">
        <v>89</v>
      </c>
      <c r="AN113" t="s">
        <v>90</v>
      </c>
      <c r="AO113" t="s">
        <v>91</v>
      </c>
      <c r="AR113" t="s">
        <v>93</v>
      </c>
      <c r="AS113" t="s">
        <v>94</v>
      </c>
      <c r="AT113" t="s">
        <v>95</v>
      </c>
      <c r="AU113">
        <v>2007</v>
      </c>
      <c r="AV113">
        <v>30</v>
      </c>
      <c r="AW113">
        <v>5</v>
      </c>
      <c r="BB113">
        <v>1061</v>
      </c>
      <c r="BC113">
        <v>1061</v>
      </c>
      <c r="BE113" t="s">
        <v>1490</v>
      </c>
      <c r="BF113">
        <f>HYPERLINK("http://dx.doi.org/10.1016/j.advwatres.2006.10.010","http://dx.doi.org/10.1016/j.advwatres.2006.10.010")</f>
        <v>0</v>
      </c>
      <c r="BI113">
        <v>1</v>
      </c>
      <c r="BJ113" t="s">
        <v>97</v>
      </c>
      <c r="BK113" t="s">
        <v>98</v>
      </c>
      <c r="BL113" t="s">
        <v>97</v>
      </c>
      <c r="BM113" t="s">
        <v>99</v>
      </c>
      <c r="BR113" t="s">
        <v>100</v>
      </c>
      <c r="BS113" t="s">
        <v>1491</v>
      </c>
      <c r="BT113">
        <f>HYPERLINK("https%3A%2F%2Fwww.webofscience.com%2Fwos%2Fwoscc%2Ffull-record%2FWOS:000246092800001","View Full Record in Web of Science")</f>
        <v>0</v>
      </c>
    </row>
    <row r="114" spans="1:72" ht="12.75">
      <c r="A114" t="s">
        <v>72</v>
      </c>
      <c r="B114" t="s">
        <v>1492</v>
      </c>
      <c r="F114" t="s">
        <v>1493</v>
      </c>
      <c r="I114" t="s">
        <v>1494</v>
      </c>
      <c r="J114" t="s">
        <v>77</v>
      </c>
      <c r="M114" t="s">
        <v>78</v>
      </c>
      <c r="N114" t="s">
        <v>79</v>
      </c>
      <c r="T114" t="s">
        <v>1495</v>
      </c>
      <c r="U114" t="s">
        <v>1496</v>
      </c>
      <c r="V114" t="s">
        <v>1497</v>
      </c>
      <c r="W114" t="s">
        <v>1498</v>
      </c>
      <c r="Y114" t="s">
        <v>1499</v>
      </c>
      <c r="Z114" t="s">
        <v>1500</v>
      </c>
      <c r="AA114" t="s">
        <v>1501</v>
      </c>
      <c r="AB114" t="s">
        <v>1502</v>
      </c>
      <c r="AG114">
        <v>40</v>
      </c>
      <c r="AH114">
        <v>10</v>
      </c>
      <c r="AI114">
        <v>10</v>
      </c>
      <c r="AJ114">
        <v>0</v>
      </c>
      <c r="AK114">
        <v>6</v>
      </c>
      <c r="AL114" t="s">
        <v>88</v>
      </c>
      <c r="AM114" t="s">
        <v>89</v>
      </c>
      <c r="AN114" t="s">
        <v>90</v>
      </c>
      <c r="AO114" t="s">
        <v>91</v>
      </c>
      <c r="AP114" t="s">
        <v>92</v>
      </c>
      <c r="AR114" t="s">
        <v>93</v>
      </c>
      <c r="AS114" t="s">
        <v>94</v>
      </c>
      <c r="AT114" t="s">
        <v>95</v>
      </c>
      <c r="AU114">
        <v>2007</v>
      </c>
      <c r="AV114">
        <v>30</v>
      </c>
      <c r="AW114">
        <v>5</v>
      </c>
      <c r="BB114">
        <v>1342</v>
      </c>
      <c r="BC114">
        <v>1354</v>
      </c>
      <c r="BE114" t="s">
        <v>1503</v>
      </c>
      <c r="BF114">
        <f>HYPERLINK("http://dx.doi.org/10.1016/j.advwatres.2006.11.010","http://dx.doi.org/10.1016/j.advwatres.2006.11.010")</f>
        <v>0</v>
      </c>
      <c r="BI114">
        <v>13</v>
      </c>
      <c r="BJ114" t="s">
        <v>97</v>
      </c>
      <c r="BK114" t="s">
        <v>98</v>
      </c>
      <c r="BL114" t="s">
        <v>97</v>
      </c>
      <c r="BM114" t="s">
        <v>99</v>
      </c>
      <c r="BO114" t="s">
        <v>724</v>
      </c>
      <c r="BR114" t="s">
        <v>100</v>
      </c>
      <c r="BS114" t="s">
        <v>1504</v>
      </c>
      <c r="BT114">
        <f>HYPERLINK("https%3A%2F%2Fwww.webofscience.com%2Fwos%2Fwoscc%2Ffull-record%2FWOS:000246092800022","View Full Record in Web of Science")</f>
        <v>0</v>
      </c>
    </row>
    <row r="115" spans="1:72" ht="12.75">
      <c r="A115" t="s">
        <v>72</v>
      </c>
      <c r="B115" t="s">
        <v>1505</v>
      </c>
      <c r="F115" t="s">
        <v>1506</v>
      </c>
      <c r="I115" t="s">
        <v>1507</v>
      </c>
      <c r="J115" t="s">
        <v>77</v>
      </c>
      <c r="M115" t="s">
        <v>78</v>
      </c>
      <c r="N115" t="s">
        <v>79</v>
      </c>
      <c r="T115" t="s">
        <v>1508</v>
      </c>
      <c r="U115" t="s">
        <v>1509</v>
      </c>
      <c r="V115" t="s">
        <v>1510</v>
      </c>
      <c r="W115" t="s">
        <v>1511</v>
      </c>
      <c r="Y115" t="s">
        <v>1512</v>
      </c>
      <c r="Z115" t="s">
        <v>1513</v>
      </c>
      <c r="AA115" t="s">
        <v>1514</v>
      </c>
      <c r="AB115" t="s">
        <v>1515</v>
      </c>
      <c r="AG115">
        <v>52</v>
      </c>
      <c r="AH115">
        <v>126</v>
      </c>
      <c r="AI115">
        <v>133</v>
      </c>
      <c r="AJ115">
        <v>1</v>
      </c>
      <c r="AK115">
        <v>58</v>
      </c>
      <c r="AL115" t="s">
        <v>88</v>
      </c>
      <c r="AM115" t="s">
        <v>89</v>
      </c>
      <c r="AN115" t="s">
        <v>90</v>
      </c>
      <c r="AO115" t="s">
        <v>91</v>
      </c>
      <c r="AR115" t="s">
        <v>93</v>
      </c>
      <c r="AS115" t="s">
        <v>94</v>
      </c>
      <c r="AT115" t="s">
        <v>111</v>
      </c>
      <c r="AU115">
        <v>2007</v>
      </c>
      <c r="AV115">
        <v>30</v>
      </c>
      <c r="AW115">
        <v>3</v>
      </c>
      <c r="BB115">
        <v>301</v>
      </c>
      <c r="BC115">
        <v>313</v>
      </c>
      <c r="BE115" t="s">
        <v>1516</v>
      </c>
      <c r="BF115">
        <f>HYPERLINK("http://dx.doi.org/10.1016/j.advwatres.2006.06.009","http://dx.doi.org/10.1016/j.advwatres.2006.06.009")</f>
        <v>0</v>
      </c>
      <c r="BI115">
        <v>13</v>
      </c>
      <c r="BJ115" t="s">
        <v>97</v>
      </c>
      <c r="BK115" t="s">
        <v>98</v>
      </c>
      <c r="BL115" t="s">
        <v>97</v>
      </c>
      <c r="BM115" t="s">
        <v>113</v>
      </c>
      <c r="BR115" t="s">
        <v>100</v>
      </c>
      <c r="BS115" t="s">
        <v>1517</v>
      </c>
      <c r="BT115">
        <f>HYPERLINK("https%3A%2F%2Fwww.webofscience.com%2Fwos%2Fwoscc%2Ffull-record%2FWOS:000244977700001","View Full Record in Web of Science")</f>
        <v>0</v>
      </c>
    </row>
    <row r="116" spans="1:72" ht="12.75">
      <c r="A116" t="s">
        <v>72</v>
      </c>
      <c r="B116" t="s">
        <v>1518</v>
      </c>
      <c r="F116" t="s">
        <v>1519</v>
      </c>
      <c r="I116" t="s">
        <v>1520</v>
      </c>
      <c r="J116" t="s">
        <v>77</v>
      </c>
      <c r="M116" t="s">
        <v>78</v>
      </c>
      <c r="N116" t="s">
        <v>79</v>
      </c>
      <c r="T116" t="s">
        <v>1521</v>
      </c>
      <c r="U116" t="s">
        <v>1522</v>
      </c>
      <c r="V116" t="s">
        <v>1523</v>
      </c>
      <c r="W116" t="s">
        <v>1524</v>
      </c>
      <c r="Y116" t="s">
        <v>1525</v>
      </c>
      <c r="Z116" t="s">
        <v>1526</v>
      </c>
      <c r="AA116" t="s">
        <v>1527</v>
      </c>
      <c r="AG116">
        <v>79</v>
      </c>
      <c r="AH116">
        <v>31</v>
      </c>
      <c r="AI116">
        <v>31</v>
      </c>
      <c r="AJ116">
        <v>0</v>
      </c>
      <c r="AK116">
        <v>17</v>
      </c>
      <c r="AL116" t="s">
        <v>88</v>
      </c>
      <c r="AM116" t="s">
        <v>89</v>
      </c>
      <c r="AN116" t="s">
        <v>90</v>
      </c>
      <c r="AO116" t="s">
        <v>91</v>
      </c>
      <c r="AP116" t="s">
        <v>92</v>
      </c>
      <c r="AR116" t="s">
        <v>93</v>
      </c>
      <c r="AS116" t="s">
        <v>94</v>
      </c>
      <c r="AT116" t="s">
        <v>216</v>
      </c>
      <c r="AU116">
        <v>2007</v>
      </c>
      <c r="AV116">
        <v>30</v>
      </c>
      <c r="AW116" t="s">
        <v>217</v>
      </c>
      <c r="BB116">
        <v>1547</v>
      </c>
      <c r="BC116">
        <v>1561</v>
      </c>
      <c r="BE116" t="s">
        <v>1528</v>
      </c>
      <c r="BF116">
        <f>HYPERLINK("http://dx.doi.org/10.1016/j.advwatres.2006.05.024","http://dx.doi.org/10.1016/j.advwatres.2006.05.024")</f>
        <v>0</v>
      </c>
      <c r="BI116">
        <v>15</v>
      </c>
      <c r="BJ116" t="s">
        <v>97</v>
      </c>
      <c r="BK116" t="s">
        <v>98</v>
      </c>
      <c r="BL116" t="s">
        <v>97</v>
      </c>
      <c r="BM116" t="s">
        <v>219</v>
      </c>
      <c r="BR116" t="s">
        <v>100</v>
      </c>
      <c r="BS116" t="s">
        <v>1529</v>
      </c>
      <c r="BT116">
        <f>HYPERLINK("https%3A%2F%2Fwww.webofscience.com%2Fwos%2Fwoscc%2Ffull-record%2FWOS:000246902300011","View Full Record in Web of Science")</f>
        <v>0</v>
      </c>
    </row>
    <row r="117" spans="1:72" ht="12.75">
      <c r="A117" t="s">
        <v>72</v>
      </c>
      <c r="B117" t="s">
        <v>1530</v>
      </c>
      <c r="F117" t="s">
        <v>1531</v>
      </c>
      <c r="I117" t="s">
        <v>1532</v>
      </c>
      <c r="J117" t="s">
        <v>77</v>
      </c>
      <c r="M117" t="s">
        <v>78</v>
      </c>
      <c r="N117" t="s">
        <v>79</v>
      </c>
      <c r="T117" t="s">
        <v>1533</v>
      </c>
      <c r="U117" t="s">
        <v>1534</v>
      </c>
      <c r="V117" t="s">
        <v>1535</v>
      </c>
      <c r="W117" t="s">
        <v>1536</v>
      </c>
      <c r="Y117" t="s">
        <v>1537</v>
      </c>
      <c r="Z117" t="s">
        <v>1538</v>
      </c>
      <c r="AA117" t="s">
        <v>1539</v>
      </c>
      <c r="AB117" t="s">
        <v>1540</v>
      </c>
      <c r="AG117">
        <v>61</v>
      </c>
      <c r="AH117">
        <v>102</v>
      </c>
      <c r="AI117">
        <v>105</v>
      </c>
      <c r="AJ117">
        <v>0</v>
      </c>
      <c r="AK117">
        <v>48</v>
      </c>
      <c r="AL117" t="s">
        <v>88</v>
      </c>
      <c r="AM117" t="s">
        <v>89</v>
      </c>
      <c r="AN117" t="s">
        <v>90</v>
      </c>
      <c r="AO117" t="s">
        <v>91</v>
      </c>
      <c r="AP117" t="s">
        <v>92</v>
      </c>
      <c r="AR117" t="s">
        <v>93</v>
      </c>
      <c r="AS117" t="s">
        <v>94</v>
      </c>
      <c r="AT117" t="s">
        <v>216</v>
      </c>
      <c r="AU117">
        <v>2007</v>
      </c>
      <c r="AV117">
        <v>30</v>
      </c>
      <c r="AW117" t="s">
        <v>217</v>
      </c>
      <c r="BB117">
        <v>1608</v>
      </c>
      <c r="BC117">
        <v>1617</v>
      </c>
      <c r="BE117" t="s">
        <v>1541</v>
      </c>
      <c r="BF117">
        <f>HYPERLINK("http://dx.doi.org/10.1016/j.advwatres.2006.05.019","http://dx.doi.org/10.1016/j.advwatres.2006.05.019")</f>
        <v>0</v>
      </c>
      <c r="BI117">
        <v>10</v>
      </c>
      <c r="BJ117" t="s">
        <v>97</v>
      </c>
      <c r="BK117" t="s">
        <v>98</v>
      </c>
      <c r="BL117" t="s">
        <v>97</v>
      </c>
      <c r="BM117" t="s">
        <v>219</v>
      </c>
      <c r="BR117" t="s">
        <v>100</v>
      </c>
      <c r="BS117" t="s">
        <v>1542</v>
      </c>
      <c r="BT117">
        <f>HYPERLINK("https%3A%2F%2Fwww.webofscience.com%2Fwos%2Fwoscc%2Ffull-record%2FWOS:000246902300016","View Full Record in Web of Science")</f>
        <v>0</v>
      </c>
    </row>
    <row r="118" spans="1:72" ht="12.75">
      <c r="A118" t="s">
        <v>72</v>
      </c>
      <c r="B118" t="s">
        <v>1543</v>
      </c>
      <c r="F118" t="s">
        <v>1544</v>
      </c>
      <c r="I118" t="s">
        <v>1545</v>
      </c>
      <c r="J118" t="s">
        <v>77</v>
      </c>
      <c r="M118" t="s">
        <v>78</v>
      </c>
      <c r="N118" t="s">
        <v>237</v>
      </c>
      <c r="T118" t="s">
        <v>1546</v>
      </c>
      <c r="U118" t="s">
        <v>1547</v>
      </c>
      <c r="V118" t="s">
        <v>1548</v>
      </c>
      <c r="W118" t="s">
        <v>1549</v>
      </c>
      <c r="Y118" t="s">
        <v>1550</v>
      </c>
      <c r="Z118" t="s">
        <v>1551</v>
      </c>
      <c r="AG118">
        <v>153</v>
      </c>
      <c r="AH118">
        <v>90</v>
      </c>
      <c r="AI118">
        <v>97</v>
      </c>
      <c r="AJ118">
        <v>8</v>
      </c>
      <c r="AK118">
        <v>100</v>
      </c>
      <c r="AL118" t="s">
        <v>88</v>
      </c>
      <c r="AM118" t="s">
        <v>89</v>
      </c>
      <c r="AN118" t="s">
        <v>90</v>
      </c>
      <c r="AO118" t="s">
        <v>91</v>
      </c>
      <c r="AP118" t="s">
        <v>92</v>
      </c>
      <c r="AR118" t="s">
        <v>93</v>
      </c>
      <c r="AS118" t="s">
        <v>94</v>
      </c>
      <c r="AT118" t="s">
        <v>216</v>
      </c>
      <c r="AU118">
        <v>2007</v>
      </c>
      <c r="AV118">
        <v>30</v>
      </c>
      <c r="AW118" t="s">
        <v>217</v>
      </c>
      <c r="BB118">
        <v>1392</v>
      </c>
      <c r="BC118">
        <v>1407</v>
      </c>
      <c r="BE118" t="s">
        <v>1552</v>
      </c>
      <c r="BF118">
        <f>HYPERLINK("http://dx.doi.org/10.1016/j.advwatres.2006.05.013","http://dx.doi.org/10.1016/j.advwatres.2006.05.013")</f>
        <v>0</v>
      </c>
      <c r="BI118">
        <v>16</v>
      </c>
      <c r="BJ118" t="s">
        <v>97</v>
      </c>
      <c r="BK118" t="s">
        <v>98</v>
      </c>
      <c r="BL118" t="s">
        <v>97</v>
      </c>
      <c r="BM118" t="s">
        <v>219</v>
      </c>
      <c r="BR118" t="s">
        <v>100</v>
      </c>
      <c r="BS118" t="s">
        <v>1553</v>
      </c>
      <c r="BT118">
        <f>HYPERLINK("https%3A%2F%2Fwww.webofscience.com%2Fwos%2Fwoscc%2Ffull-record%2FWOS:000246902300002","View Full Record in Web of Science")</f>
        <v>0</v>
      </c>
    </row>
    <row r="119" spans="1:72" ht="12.75">
      <c r="A119" t="s">
        <v>72</v>
      </c>
      <c r="B119" t="s">
        <v>1554</v>
      </c>
      <c r="F119" t="s">
        <v>1555</v>
      </c>
      <c r="I119" t="s">
        <v>1556</v>
      </c>
      <c r="J119" t="s">
        <v>77</v>
      </c>
      <c r="M119" t="s">
        <v>78</v>
      </c>
      <c r="N119" t="s">
        <v>79</v>
      </c>
      <c r="T119" t="s">
        <v>1557</v>
      </c>
      <c r="U119" t="s">
        <v>1558</v>
      </c>
      <c r="V119" t="s">
        <v>1559</v>
      </c>
      <c r="W119" t="s">
        <v>1560</v>
      </c>
      <c r="Y119" t="s">
        <v>1561</v>
      </c>
      <c r="Z119" t="s">
        <v>1562</v>
      </c>
      <c r="AB119" t="s">
        <v>1563</v>
      </c>
      <c r="AG119">
        <v>39</v>
      </c>
      <c r="AH119">
        <v>10</v>
      </c>
      <c r="AI119">
        <v>10</v>
      </c>
      <c r="AJ119">
        <v>1</v>
      </c>
      <c r="AK119">
        <v>7</v>
      </c>
      <c r="AL119" t="s">
        <v>88</v>
      </c>
      <c r="AM119" t="s">
        <v>89</v>
      </c>
      <c r="AN119" t="s">
        <v>90</v>
      </c>
      <c r="AO119" t="s">
        <v>91</v>
      </c>
      <c r="AP119" t="s">
        <v>92</v>
      </c>
      <c r="AR119" t="s">
        <v>93</v>
      </c>
      <c r="AS119" t="s">
        <v>94</v>
      </c>
      <c r="AT119" t="s">
        <v>216</v>
      </c>
      <c r="AU119">
        <v>2007</v>
      </c>
      <c r="AV119">
        <v>30</v>
      </c>
      <c r="AW119" t="s">
        <v>217</v>
      </c>
      <c r="BB119">
        <v>1593</v>
      </c>
      <c r="BC119">
        <v>1607</v>
      </c>
      <c r="BE119" t="s">
        <v>1564</v>
      </c>
      <c r="BF119">
        <f>HYPERLINK("http://dx.doi.org/10.1016/j.advwatres.2006.05.026","http://dx.doi.org/10.1016/j.advwatres.2006.05.026")</f>
        <v>0</v>
      </c>
      <c r="BI119">
        <v>15</v>
      </c>
      <c r="BJ119" t="s">
        <v>97</v>
      </c>
      <c r="BK119" t="s">
        <v>98</v>
      </c>
      <c r="BL119" t="s">
        <v>97</v>
      </c>
      <c r="BM119" t="s">
        <v>219</v>
      </c>
      <c r="BR119" t="s">
        <v>100</v>
      </c>
      <c r="BS119" t="s">
        <v>1565</v>
      </c>
      <c r="BT119">
        <f>HYPERLINK("https%3A%2F%2Fwww.webofscience.com%2Fwos%2Fwoscc%2Ffull-record%2FWOS:000246902300015","View Full Record in Web of Science")</f>
        <v>0</v>
      </c>
    </row>
    <row r="120" spans="1:72" ht="12.75">
      <c r="A120" t="s">
        <v>72</v>
      </c>
      <c r="B120" t="s">
        <v>1566</v>
      </c>
      <c r="F120" t="s">
        <v>1567</v>
      </c>
      <c r="I120" t="s">
        <v>1568</v>
      </c>
      <c r="J120" t="s">
        <v>77</v>
      </c>
      <c r="M120" t="s">
        <v>78</v>
      </c>
      <c r="N120" t="s">
        <v>1484</v>
      </c>
      <c r="V120" t="s">
        <v>1569</v>
      </c>
      <c r="W120" t="s">
        <v>1570</v>
      </c>
      <c r="Y120" t="s">
        <v>1571</v>
      </c>
      <c r="Z120" t="s">
        <v>1572</v>
      </c>
      <c r="AA120" t="s">
        <v>1573</v>
      </c>
      <c r="AG120">
        <v>4</v>
      </c>
      <c r="AH120">
        <v>4</v>
      </c>
      <c r="AI120">
        <v>4</v>
      </c>
      <c r="AJ120">
        <v>0</v>
      </c>
      <c r="AK120">
        <v>1</v>
      </c>
      <c r="AL120" t="s">
        <v>88</v>
      </c>
      <c r="AM120" t="s">
        <v>89</v>
      </c>
      <c r="AN120" t="s">
        <v>90</v>
      </c>
      <c r="AO120" t="s">
        <v>91</v>
      </c>
      <c r="AR120" t="s">
        <v>93</v>
      </c>
      <c r="AS120" t="s">
        <v>94</v>
      </c>
      <c r="AT120" t="s">
        <v>95</v>
      </c>
      <c r="AU120">
        <v>2007</v>
      </c>
      <c r="AV120">
        <v>30</v>
      </c>
      <c r="AW120">
        <v>5</v>
      </c>
      <c r="BB120">
        <v>1062</v>
      </c>
      <c r="BC120">
        <v>1064</v>
      </c>
      <c r="BE120" t="s">
        <v>1574</v>
      </c>
      <c r="BF120">
        <f>HYPERLINK("http://dx.doi.org/10.1016/j.advwatres.2006.11.008","http://dx.doi.org/10.1016/j.advwatres.2006.11.008")</f>
        <v>0</v>
      </c>
      <c r="BI120">
        <v>3</v>
      </c>
      <c r="BJ120" t="s">
        <v>97</v>
      </c>
      <c r="BK120" t="s">
        <v>98</v>
      </c>
      <c r="BL120" t="s">
        <v>97</v>
      </c>
      <c r="BM120" t="s">
        <v>99</v>
      </c>
      <c r="BR120" t="s">
        <v>100</v>
      </c>
      <c r="BS120" t="s">
        <v>1575</v>
      </c>
      <c r="BT120">
        <f>HYPERLINK("https%3A%2F%2Fwww.webofscience.com%2Fwos%2Fwoscc%2Ffull-record%2FWOS:000246092800002","View Full Record in Web of Science")</f>
        <v>0</v>
      </c>
    </row>
    <row r="121" spans="1:72" ht="12.75">
      <c r="A121" t="s">
        <v>72</v>
      </c>
      <c r="B121" t="s">
        <v>1576</v>
      </c>
      <c r="F121" t="s">
        <v>1577</v>
      </c>
      <c r="I121" t="s">
        <v>1578</v>
      </c>
      <c r="J121" t="s">
        <v>77</v>
      </c>
      <c r="M121" t="s">
        <v>78</v>
      </c>
      <c r="N121" t="s">
        <v>79</v>
      </c>
      <c r="T121" t="s">
        <v>1579</v>
      </c>
      <c r="U121" t="s">
        <v>1580</v>
      </c>
      <c r="V121" t="s">
        <v>1581</v>
      </c>
      <c r="W121" t="s">
        <v>1582</v>
      </c>
      <c r="Y121" t="s">
        <v>1583</v>
      </c>
      <c r="Z121" t="s">
        <v>1584</v>
      </c>
      <c r="AA121" t="s">
        <v>1585</v>
      </c>
      <c r="AB121" t="s">
        <v>1586</v>
      </c>
      <c r="AG121">
        <v>55</v>
      </c>
      <c r="AH121">
        <v>180</v>
      </c>
      <c r="AI121">
        <v>182</v>
      </c>
      <c r="AJ121">
        <v>3</v>
      </c>
      <c r="AK121">
        <v>57</v>
      </c>
      <c r="AL121" t="s">
        <v>88</v>
      </c>
      <c r="AM121" t="s">
        <v>89</v>
      </c>
      <c r="AN121" t="s">
        <v>90</v>
      </c>
      <c r="AO121" t="s">
        <v>91</v>
      </c>
      <c r="AR121" t="s">
        <v>93</v>
      </c>
      <c r="AS121" t="s">
        <v>94</v>
      </c>
      <c r="AT121" t="s">
        <v>138</v>
      </c>
      <c r="AU121">
        <v>2007</v>
      </c>
      <c r="AV121">
        <v>30</v>
      </c>
      <c r="AW121">
        <v>12</v>
      </c>
      <c r="BB121">
        <v>2447</v>
      </c>
      <c r="BC121">
        <v>2466</v>
      </c>
      <c r="BE121" t="s">
        <v>1587</v>
      </c>
      <c r="BF121">
        <f>HYPERLINK("http://dx.doi.org/10.1016/j.advwatres.2007.05.018","http://dx.doi.org/10.1016/j.advwatres.2007.05.018")</f>
        <v>0</v>
      </c>
      <c r="BI121">
        <v>20</v>
      </c>
      <c r="BJ121" t="s">
        <v>97</v>
      </c>
      <c r="BK121" t="s">
        <v>98</v>
      </c>
      <c r="BL121" t="s">
        <v>97</v>
      </c>
      <c r="BM121" t="s">
        <v>140</v>
      </c>
      <c r="BO121" t="s">
        <v>141</v>
      </c>
      <c r="BR121" t="s">
        <v>100</v>
      </c>
      <c r="BS121" t="s">
        <v>1588</v>
      </c>
      <c r="BT121">
        <f>HYPERLINK("https%3A%2F%2Fwww.webofscience.com%2Fwos%2Fwoscc%2Ffull-record%2FWOS:000250935500004","View Full Record in Web of Science")</f>
        <v>0</v>
      </c>
    </row>
    <row r="122" spans="1:72" ht="12.75">
      <c r="A122" t="s">
        <v>72</v>
      </c>
      <c r="B122" t="s">
        <v>1589</v>
      </c>
      <c r="F122" t="s">
        <v>1590</v>
      </c>
      <c r="I122" t="s">
        <v>1591</v>
      </c>
      <c r="J122" t="s">
        <v>77</v>
      </c>
      <c r="M122" t="s">
        <v>78</v>
      </c>
      <c r="N122" t="s">
        <v>237</v>
      </c>
      <c r="T122" t="s">
        <v>1592</v>
      </c>
      <c r="U122" t="s">
        <v>1593</v>
      </c>
      <c r="V122" t="s">
        <v>1594</v>
      </c>
      <c r="W122" t="s">
        <v>1595</v>
      </c>
      <c r="Y122" t="s">
        <v>1596</v>
      </c>
      <c r="Z122" t="s">
        <v>1597</v>
      </c>
      <c r="AA122" t="s">
        <v>1598</v>
      </c>
      <c r="AB122" t="s">
        <v>1599</v>
      </c>
      <c r="AG122">
        <v>156</v>
      </c>
      <c r="AH122">
        <v>56</v>
      </c>
      <c r="AI122">
        <v>58</v>
      </c>
      <c r="AJ122">
        <v>3</v>
      </c>
      <c r="AK122">
        <v>96</v>
      </c>
      <c r="AL122" t="s">
        <v>88</v>
      </c>
      <c r="AM122" t="s">
        <v>89</v>
      </c>
      <c r="AN122" t="s">
        <v>90</v>
      </c>
      <c r="AO122" t="s">
        <v>91</v>
      </c>
      <c r="AP122" t="s">
        <v>92</v>
      </c>
      <c r="AR122" t="s">
        <v>93</v>
      </c>
      <c r="AS122" t="s">
        <v>94</v>
      </c>
      <c r="AT122" t="s">
        <v>216</v>
      </c>
      <c r="AU122">
        <v>2007</v>
      </c>
      <c r="AV122">
        <v>30</v>
      </c>
      <c r="AW122" t="s">
        <v>217</v>
      </c>
      <c r="BB122">
        <v>1470</v>
      </c>
      <c r="BC122">
        <v>1491</v>
      </c>
      <c r="BE122" t="s">
        <v>1600</v>
      </c>
      <c r="BF122">
        <f>HYPERLINK("http://dx.doi.org/10.1016/j.advwatres.2006.05.023","http://dx.doi.org/10.1016/j.advwatres.2006.05.023")</f>
        <v>0</v>
      </c>
      <c r="BI122">
        <v>22</v>
      </c>
      <c r="BJ122" t="s">
        <v>97</v>
      </c>
      <c r="BK122" t="s">
        <v>98</v>
      </c>
      <c r="BL122" t="s">
        <v>97</v>
      </c>
      <c r="BM122" t="s">
        <v>219</v>
      </c>
      <c r="BR122" t="s">
        <v>100</v>
      </c>
      <c r="BS122" t="s">
        <v>1601</v>
      </c>
      <c r="BT122">
        <f>HYPERLINK("https%3A%2F%2Fwww.webofscience.com%2Fwos%2Fwoscc%2Ffull-record%2FWOS:000246902300007","View Full Record in Web of Science")</f>
        <v>0</v>
      </c>
    </row>
    <row r="123" spans="1:72" ht="12.75">
      <c r="A123" t="s">
        <v>72</v>
      </c>
      <c r="B123" t="s">
        <v>1602</v>
      </c>
      <c r="F123" t="s">
        <v>1603</v>
      </c>
      <c r="I123" t="s">
        <v>1604</v>
      </c>
      <c r="J123" t="s">
        <v>77</v>
      </c>
      <c r="M123" t="s">
        <v>78</v>
      </c>
      <c r="N123" t="s">
        <v>79</v>
      </c>
      <c r="T123" t="s">
        <v>1605</v>
      </c>
      <c r="U123" t="s">
        <v>1606</v>
      </c>
      <c r="V123" t="s">
        <v>1607</v>
      </c>
      <c r="W123" t="s">
        <v>1608</v>
      </c>
      <c r="Y123" t="s">
        <v>1609</v>
      </c>
      <c r="Z123" t="s">
        <v>1610</v>
      </c>
      <c r="AA123" t="s">
        <v>1611</v>
      </c>
      <c r="AB123" t="s">
        <v>1612</v>
      </c>
      <c r="AG123">
        <v>21</v>
      </c>
      <c r="AH123">
        <v>120</v>
      </c>
      <c r="AI123">
        <v>120</v>
      </c>
      <c r="AJ123">
        <v>1</v>
      </c>
      <c r="AK123">
        <v>37</v>
      </c>
      <c r="AL123" t="s">
        <v>88</v>
      </c>
      <c r="AM123" t="s">
        <v>89</v>
      </c>
      <c r="AN123" t="s">
        <v>90</v>
      </c>
      <c r="AO123" t="s">
        <v>91</v>
      </c>
      <c r="AR123" t="s">
        <v>93</v>
      </c>
      <c r="AS123" t="s">
        <v>94</v>
      </c>
      <c r="AT123" t="s">
        <v>216</v>
      </c>
      <c r="AU123">
        <v>2007</v>
      </c>
      <c r="AV123">
        <v>30</v>
      </c>
      <c r="AW123" t="s">
        <v>217</v>
      </c>
      <c r="BB123">
        <v>1668</v>
      </c>
      <c r="BC123">
        <v>1679</v>
      </c>
      <c r="BE123" t="s">
        <v>1613</v>
      </c>
      <c r="BF123">
        <f>HYPERLINK("http://dx.doi.org/10.1016/j.advwatres.2006.05.022","http://dx.doi.org/10.1016/j.advwatres.2006.05.022")</f>
        <v>0</v>
      </c>
      <c r="BI123">
        <v>12</v>
      </c>
      <c r="BJ123" t="s">
        <v>97</v>
      </c>
      <c r="BK123" t="s">
        <v>98</v>
      </c>
      <c r="BL123" t="s">
        <v>97</v>
      </c>
      <c r="BM123" t="s">
        <v>219</v>
      </c>
      <c r="BR123" t="s">
        <v>100</v>
      </c>
      <c r="BS123" t="s">
        <v>1614</v>
      </c>
      <c r="BT123">
        <f>HYPERLINK("https%3A%2F%2Fwww.webofscience.com%2Fwos%2Fwoscc%2Ffull-record%2FWOS:000246902300020","View Full Record in Web of Science")</f>
        <v>0</v>
      </c>
    </row>
    <row r="124" spans="1:72" ht="12.75">
      <c r="A124" t="s">
        <v>72</v>
      </c>
      <c r="B124" t="s">
        <v>1615</v>
      </c>
      <c r="F124" t="s">
        <v>1616</v>
      </c>
      <c r="I124" t="s">
        <v>1617</v>
      </c>
      <c r="J124" t="s">
        <v>77</v>
      </c>
      <c r="M124" t="s">
        <v>78</v>
      </c>
      <c r="N124" t="s">
        <v>79</v>
      </c>
      <c r="T124" t="s">
        <v>1618</v>
      </c>
      <c r="U124" t="s">
        <v>1619</v>
      </c>
      <c r="V124" t="s">
        <v>1620</v>
      </c>
      <c r="W124" t="s">
        <v>1621</v>
      </c>
      <c r="Y124" t="s">
        <v>1622</v>
      </c>
      <c r="Z124" t="s">
        <v>1623</v>
      </c>
      <c r="AB124" t="s">
        <v>1624</v>
      </c>
      <c r="AG124">
        <v>24</v>
      </c>
      <c r="AH124">
        <v>18</v>
      </c>
      <c r="AI124">
        <v>18</v>
      </c>
      <c r="AJ124">
        <v>1</v>
      </c>
      <c r="AK124">
        <v>11</v>
      </c>
      <c r="AL124" t="s">
        <v>88</v>
      </c>
      <c r="AM124" t="s">
        <v>89</v>
      </c>
      <c r="AN124" t="s">
        <v>90</v>
      </c>
      <c r="AO124" t="s">
        <v>91</v>
      </c>
      <c r="AP124" t="s">
        <v>92</v>
      </c>
      <c r="AR124" t="s">
        <v>93</v>
      </c>
      <c r="AS124" t="s">
        <v>94</v>
      </c>
      <c r="AT124" t="s">
        <v>111</v>
      </c>
      <c r="AU124">
        <v>2007</v>
      </c>
      <c r="AV124">
        <v>30</v>
      </c>
      <c r="AW124">
        <v>3</v>
      </c>
      <c r="BB124">
        <v>493</v>
      </c>
      <c r="BC124">
        <v>504</v>
      </c>
      <c r="BE124" t="s">
        <v>1625</v>
      </c>
      <c r="BF124">
        <f>HYPERLINK("http://dx.doi.org/10.1016/j.advwatres.2006.04.008","http://dx.doi.org/10.1016/j.advwatres.2006.04.008")</f>
        <v>0</v>
      </c>
      <c r="BI124">
        <v>12</v>
      </c>
      <c r="BJ124" t="s">
        <v>97</v>
      </c>
      <c r="BK124" t="s">
        <v>98</v>
      </c>
      <c r="BL124" t="s">
        <v>97</v>
      </c>
      <c r="BM124" t="s">
        <v>113</v>
      </c>
      <c r="BR124" t="s">
        <v>100</v>
      </c>
      <c r="BS124" t="s">
        <v>1626</v>
      </c>
      <c r="BT124">
        <f>HYPERLINK("https%3A%2F%2Fwww.webofscience.com%2Fwos%2Fwoscc%2Ffull-record%2FWOS:000244977700017","View Full Record in Web of Science")</f>
        <v>0</v>
      </c>
    </row>
    <row r="125" spans="1:72" ht="12.75">
      <c r="A125" t="s">
        <v>72</v>
      </c>
      <c r="B125" t="s">
        <v>1627</v>
      </c>
      <c r="F125" t="s">
        <v>1628</v>
      </c>
      <c r="I125" t="s">
        <v>1629</v>
      </c>
      <c r="J125" t="s">
        <v>77</v>
      </c>
      <c r="M125" t="s">
        <v>78</v>
      </c>
      <c r="N125" t="s">
        <v>629</v>
      </c>
      <c r="T125" t="s">
        <v>1630</v>
      </c>
      <c r="V125" t="s">
        <v>1631</v>
      </c>
      <c r="W125" t="s">
        <v>1632</v>
      </c>
      <c r="Y125" t="s">
        <v>1633</v>
      </c>
      <c r="Z125" t="s">
        <v>1634</v>
      </c>
      <c r="AG125">
        <v>3</v>
      </c>
      <c r="AH125">
        <v>9</v>
      </c>
      <c r="AI125">
        <v>9</v>
      </c>
      <c r="AJ125">
        <v>0</v>
      </c>
      <c r="AK125">
        <v>4</v>
      </c>
      <c r="AL125" t="s">
        <v>88</v>
      </c>
      <c r="AM125" t="s">
        <v>89</v>
      </c>
      <c r="AN125" t="s">
        <v>90</v>
      </c>
      <c r="AO125" t="s">
        <v>91</v>
      </c>
      <c r="AR125" t="s">
        <v>93</v>
      </c>
      <c r="AS125" t="s">
        <v>94</v>
      </c>
      <c r="AT125" t="s">
        <v>111</v>
      </c>
      <c r="AU125">
        <v>2007</v>
      </c>
      <c r="AV125">
        <v>30</v>
      </c>
      <c r="AW125">
        <v>3</v>
      </c>
      <c r="BB125">
        <v>696</v>
      </c>
      <c r="BC125">
        <v>697</v>
      </c>
      <c r="BE125" t="s">
        <v>1635</v>
      </c>
      <c r="BF125">
        <f>HYPERLINK("http://dx.doi.org/10.1016/j.advwatres.2006.04.012","http://dx.doi.org/10.1016/j.advwatres.2006.04.012")</f>
        <v>0</v>
      </c>
      <c r="BI125">
        <v>2</v>
      </c>
      <c r="BJ125" t="s">
        <v>97</v>
      </c>
      <c r="BK125" t="s">
        <v>98</v>
      </c>
      <c r="BL125" t="s">
        <v>97</v>
      </c>
      <c r="BM125" t="s">
        <v>113</v>
      </c>
      <c r="BR125" t="s">
        <v>100</v>
      </c>
      <c r="BS125" t="s">
        <v>1636</v>
      </c>
      <c r="BT125">
        <f>HYPERLINK("https%3A%2F%2Fwww.webofscience.com%2Fwos%2Fwoscc%2Ffull-record%2FWOS:000244977700031","View Full Record in Web of Science")</f>
        <v>0</v>
      </c>
    </row>
    <row r="126" spans="1:72" ht="12.75">
      <c r="A126" t="s">
        <v>72</v>
      </c>
      <c r="B126" t="s">
        <v>1637</v>
      </c>
      <c r="F126" t="s">
        <v>1638</v>
      </c>
      <c r="I126" t="s">
        <v>1639</v>
      </c>
      <c r="J126" t="s">
        <v>77</v>
      </c>
      <c r="M126" t="s">
        <v>78</v>
      </c>
      <c r="N126" t="s">
        <v>629</v>
      </c>
      <c r="W126" t="s">
        <v>1640</v>
      </c>
      <c r="Y126" t="s">
        <v>1641</v>
      </c>
      <c r="Z126" t="s">
        <v>1642</v>
      </c>
      <c r="AA126" t="s">
        <v>1643</v>
      </c>
      <c r="AG126">
        <v>9</v>
      </c>
      <c r="AH126">
        <v>0</v>
      </c>
      <c r="AI126">
        <v>0</v>
      </c>
      <c r="AJ126">
        <v>0</v>
      </c>
      <c r="AK126">
        <v>6</v>
      </c>
      <c r="AL126" t="s">
        <v>88</v>
      </c>
      <c r="AM126" t="s">
        <v>89</v>
      </c>
      <c r="AN126" t="s">
        <v>90</v>
      </c>
      <c r="AO126" t="s">
        <v>91</v>
      </c>
      <c r="AR126" t="s">
        <v>93</v>
      </c>
      <c r="AS126" t="s">
        <v>94</v>
      </c>
      <c r="AT126" t="s">
        <v>285</v>
      </c>
      <c r="AU126">
        <v>2007</v>
      </c>
      <c r="AV126">
        <v>30</v>
      </c>
      <c r="AW126">
        <v>2</v>
      </c>
      <c r="AZ126" t="s">
        <v>158</v>
      </c>
      <c r="BB126">
        <v>169</v>
      </c>
      <c r="BC126">
        <v>170</v>
      </c>
      <c r="BE126" t="s">
        <v>1644</v>
      </c>
      <c r="BF126">
        <f>HYPERLINK("http://dx.doi.org/10.1016/j.advwatres.2006.01.007","http://dx.doi.org/10.1016/j.advwatres.2006.01.007")</f>
        <v>0</v>
      </c>
      <c r="BI126">
        <v>2</v>
      </c>
      <c r="BJ126" t="s">
        <v>97</v>
      </c>
      <c r="BK126" t="s">
        <v>98</v>
      </c>
      <c r="BL126" t="s">
        <v>97</v>
      </c>
      <c r="BM126" t="s">
        <v>287</v>
      </c>
      <c r="BR126" t="s">
        <v>100</v>
      </c>
      <c r="BS126" t="s">
        <v>1645</v>
      </c>
      <c r="BT126">
        <f>HYPERLINK("https%3A%2F%2Fwww.webofscience.com%2Fwos%2Fwoscc%2Ffull-record%2FWOS:000243620000001","View Full Record in Web of Science")</f>
        <v>0</v>
      </c>
    </row>
    <row r="127" spans="1:72" ht="12.75">
      <c r="A127" t="s">
        <v>72</v>
      </c>
      <c r="B127" t="s">
        <v>1646</v>
      </c>
      <c r="F127" t="s">
        <v>1647</v>
      </c>
      <c r="I127" t="s">
        <v>1648</v>
      </c>
      <c r="J127" t="s">
        <v>77</v>
      </c>
      <c r="M127" t="s">
        <v>78</v>
      </c>
      <c r="N127" t="s">
        <v>237</v>
      </c>
      <c r="T127" t="s">
        <v>1649</v>
      </c>
      <c r="U127" t="s">
        <v>1650</v>
      </c>
      <c r="V127" t="s">
        <v>1651</v>
      </c>
      <c r="W127" t="s">
        <v>1652</v>
      </c>
      <c r="Y127" t="s">
        <v>1653</v>
      </c>
      <c r="Z127" t="s">
        <v>1654</v>
      </c>
      <c r="AA127" t="s">
        <v>1655</v>
      </c>
      <c r="AB127" t="s">
        <v>1656</v>
      </c>
      <c r="AG127">
        <v>153</v>
      </c>
      <c r="AH127">
        <v>76</v>
      </c>
      <c r="AI127">
        <v>76</v>
      </c>
      <c r="AJ127">
        <v>1</v>
      </c>
      <c r="AK127">
        <v>45</v>
      </c>
      <c r="AL127" t="s">
        <v>88</v>
      </c>
      <c r="AM127" t="s">
        <v>89</v>
      </c>
      <c r="AN127" t="s">
        <v>90</v>
      </c>
      <c r="AO127" t="s">
        <v>91</v>
      </c>
      <c r="AR127" t="s">
        <v>93</v>
      </c>
      <c r="AS127" t="s">
        <v>94</v>
      </c>
      <c r="AT127" t="s">
        <v>216</v>
      </c>
      <c r="AU127">
        <v>2007</v>
      </c>
      <c r="AV127">
        <v>30</v>
      </c>
      <c r="AW127" t="s">
        <v>217</v>
      </c>
      <c r="BB127">
        <v>1432</v>
      </c>
      <c r="BC127">
        <v>1454</v>
      </c>
      <c r="BE127" t="s">
        <v>1657</v>
      </c>
      <c r="BF127">
        <f>HYPERLINK("http://dx.doi.org/10.1016/j.advwatres.2006.05.020","http://dx.doi.org/10.1016/j.advwatres.2006.05.020")</f>
        <v>0</v>
      </c>
      <c r="BI127">
        <v>23</v>
      </c>
      <c r="BJ127" t="s">
        <v>97</v>
      </c>
      <c r="BK127" t="s">
        <v>98</v>
      </c>
      <c r="BL127" t="s">
        <v>97</v>
      </c>
      <c r="BM127" t="s">
        <v>219</v>
      </c>
      <c r="BR127" t="s">
        <v>100</v>
      </c>
      <c r="BS127" t="s">
        <v>1658</v>
      </c>
      <c r="BT127">
        <f>HYPERLINK("https%3A%2F%2Fwww.webofscience.com%2Fwos%2Fwoscc%2Ffull-record%2FWOS:000246902300005","View Full Record in Web of Science")</f>
        <v>0</v>
      </c>
    </row>
    <row r="128" spans="1:72" ht="12.75">
      <c r="A128" t="s">
        <v>72</v>
      </c>
      <c r="B128" t="s">
        <v>1659</v>
      </c>
      <c r="F128" t="s">
        <v>1660</v>
      </c>
      <c r="I128" t="s">
        <v>1661</v>
      </c>
      <c r="J128" t="s">
        <v>77</v>
      </c>
      <c r="M128" t="s">
        <v>78</v>
      </c>
      <c r="N128" t="s">
        <v>79</v>
      </c>
      <c r="T128" t="s">
        <v>1662</v>
      </c>
      <c r="U128" t="s">
        <v>1663</v>
      </c>
      <c r="V128" t="s">
        <v>1664</v>
      </c>
      <c r="W128" t="s">
        <v>1665</v>
      </c>
      <c r="Y128" t="s">
        <v>1666</v>
      </c>
      <c r="Z128" t="s">
        <v>1667</v>
      </c>
      <c r="AA128" t="s">
        <v>1668</v>
      </c>
      <c r="AB128" t="s">
        <v>1669</v>
      </c>
      <c r="AG128">
        <v>40</v>
      </c>
      <c r="AH128">
        <v>130</v>
      </c>
      <c r="AI128">
        <v>136</v>
      </c>
      <c r="AJ128">
        <v>2</v>
      </c>
      <c r="AK128">
        <v>51</v>
      </c>
      <c r="AL128" t="s">
        <v>88</v>
      </c>
      <c r="AM128" t="s">
        <v>89</v>
      </c>
      <c r="AN128" t="s">
        <v>90</v>
      </c>
      <c r="AO128" t="s">
        <v>91</v>
      </c>
      <c r="AR128" t="s">
        <v>93</v>
      </c>
      <c r="AS128" t="s">
        <v>94</v>
      </c>
      <c r="AT128" t="s">
        <v>257</v>
      </c>
      <c r="AU128">
        <v>2007</v>
      </c>
      <c r="AV128">
        <v>30</v>
      </c>
      <c r="AW128">
        <v>4</v>
      </c>
      <c r="BB128">
        <v>866</v>
      </c>
      <c r="BC128">
        <v>882</v>
      </c>
      <c r="BE128" t="s">
        <v>1670</v>
      </c>
      <c r="BF128">
        <f>HYPERLINK("http://dx.doi.org/10.1016/j.advwatres.2006.07.005","http://dx.doi.org/10.1016/j.advwatres.2006.07.005")</f>
        <v>0</v>
      </c>
      <c r="BI128">
        <v>17</v>
      </c>
      <c r="BJ128" t="s">
        <v>97</v>
      </c>
      <c r="BK128" t="s">
        <v>98</v>
      </c>
      <c r="BL128" t="s">
        <v>97</v>
      </c>
      <c r="BM128" t="s">
        <v>259</v>
      </c>
      <c r="BR128" t="s">
        <v>100</v>
      </c>
      <c r="BS128" t="s">
        <v>1671</v>
      </c>
      <c r="BT128">
        <f>HYPERLINK("https%3A%2F%2Fwww.webofscience.com%2Fwos%2Fwoscc%2Ffull-record%2FWOS:000245259400011","View Full Record in Web of Science")</f>
        <v>0</v>
      </c>
    </row>
    <row r="129" spans="1:72" ht="12.75">
      <c r="A129" t="s">
        <v>72</v>
      </c>
      <c r="B129" t="s">
        <v>1672</v>
      </c>
      <c r="F129" t="s">
        <v>1673</v>
      </c>
      <c r="I129" t="s">
        <v>1674</v>
      </c>
      <c r="J129" t="s">
        <v>77</v>
      </c>
      <c r="M129" t="s">
        <v>78</v>
      </c>
      <c r="N129" t="s">
        <v>79</v>
      </c>
      <c r="T129" t="s">
        <v>1675</v>
      </c>
      <c r="U129" t="s">
        <v>1676</v>
      </c>
      <c r="V129" t="s">
        <v>1677</v>
      </c>
      <c r="W129" t="s">
        <v>1678</v>
      </c>
      <c r="Y129" t="s">
        <v>1679</v>
      </c>
      <c r="Z129" t="s">
        <v>1680</v>
      </c>
      <c r="AA129" t="s">
        <v>1681</v>
      </c>
      <c r="AB129" t="s">
        <v>1682</v>
      </c>
      <c r="AG129">
        <v>22</v>
      </c>
      <c r="AH129">
        <v>14</v>
      </c>
      <c r="AI129">
        <v>15</v>
      </c>
      <c r="AJ129">
        <v>0</v>
      </c>
      <c r="AK129">
        <v>4</v>
      </c>
      <c r="AL129" t="s">
        <v>88</v>
      </c>
      <c r="AM129" t="s">
        <v>89</v>
      </c>
      <c r="AN129" t="s">
        <v>90</v>
      </c>
      <c r="AO129" t="s">
        <v>91</v>
      </c>
      <c r="AP129" t="s">
        <v>92</v>
      </c>
      <c r="AR129" t="s">
        <v>93</v>
      </c>
      <c r="AS129" t="s">
        <v>94</v>
      </c>
      <c r="AT129" t="s">
        <v>111</v>
      </c>
      <c r="AU129">
        <v>2007</v>
      </c>
      <c r="AV129">
        <v>30</v>
      </c>
      <c r="AW129">
        <v>3</v>
      </c>
      <c r="BB129">
        <v>446</v>
      </c>
      <c r="BC129">
        <v>454</v>
      </c>
      <c r="BE129" t="s">
        <v>1683</v>
      </c>
      <c r="BF129">
        <f>HYPERLINK("http://dx.doi.org/10.1016/j.advwatres.2006.05.001","http://dx.doi.org/10.1016/j.advwatres.2006.05.001")</f>
        <v>0</v>
      </c>
      <c r="BI129">
        <v>9</v>
      </c>
      <c r="BJ129" t="s">
        <v>97</v>
      </c>
      <c r="BK129" t="s">
        <v>98</v>
      </c>
      <c r="BL129" t="s">
        <v>97</v>
      </c>
      <c r="BM129" t="s">
        <v>113</v>
      </c>
      <c r="BR129" t="s">
        <v>100</v>
      </c>
      <c r="BS129" t="s">
        <v>1684</v>
      </c>
      <c r="BT129">
        <f>HYPERLINK("https%3A%2F%2Fwww.webofscience.com%2Fwos%2Fwoscc%2Ffull-record%2FWOS:000244977700013","View Full Record in Web of Science")</f>
        <v>0</v>
      </c>
    </row>
    <row r="130" spans="1:72" ht="12.75">
      <c r="A130" t="s">
        <v>72</v>
      </c>
      <c r="B130" t="s">
        <v>1685</v>
      </c>
      <c r="F130" t="s">
        <v>1686</v>
      </c>
      <c r="I130" t="s">
        <v>1687</v>
      </c>
      <c r="J130" t="s">
        <v>77</v>
      </c>
      <c r="M130" t="s">
        <v>78</v>
      </c>
      <c r="N130" t="s">
        <v>79</v>
      </c>
      <c r="T130" t="s">
        <v>1688</v>
      </c>
      <c r="U130" t="s">
        <v>1689</v>
      </c>
      <c r="V130" t="s">
        <v>1690</v>
      </c>
      <c r="W130" t="s">
        <v>1691</v>
      </c>
      <c r="Y130" t="s">
        <v>1692</v>
      </c>
      <c r="Z130" t="s">
        <v>1693</v>
      </c>
      <c r="AB130" t="s">
        <v>1694</v>
      </c>
      <c r="AG130">
        <v>16</v>
      </c>
      <c r="AH130">
        <v>8</v>
      </c>
      <c r="AI130">
        <v>8</v>
      </c>
      <c r="AJ130">
        <v>1</v>
      </c>
      <c r="AK130">
        <v>12</v>
      </c>
      <c r="AL130" t="s">
        <v>88</v>
      </c>
      <c r="AM130" t="s">
        <v>89</v>
      </c>
      <c r="AN130" t="s">
        <v>90</v>
      </c>
      <c r="AO130" t="s">
        <v>91</v>
      </c>
      <c r="AP130" t="s">
        <v>92</v>
      </c>
      <c r="AR130" t="s">
        <v>93</v>
      </c>
      <c r="AS130" t="s">
        <v>94</v>
      </c>
      <c r="AT130" t="s">
        <v>111</v>
      </c>
      <c r="AU130">
        <v>2007</v>
      </c>
      <c r="AV130">
        <v>30</v>
      </c>
      <c r="AW130">
        <v>3</v>
      </c>
      <c r="BB130">
        <v>382</v>
      </c>
      <c r="BC130">
        <v>388</v>
      </c>
      <c r="BE130" t="s">
        <v>1695</v>
      </c>
      <c r="BF130">
        <f>HYPERLINK("http://dx.doi.org/10.1016/j.advwatres.2006.05.007","http://dx.doi.org/10.1016/j.advwatres.2006.05.007")</f>
        <v>0</v>
      </c>
      <c r="BI130">
        <v>7</v>
      </c>
      <c r="BJ130" t="s">
        <v>97</v>
      </c>
      <c r="BK130" t="s">
        <v>98</v>
      </c>
      <c r="BL130" t="s">
        <v>97</v>
      </c>
      <c r="BM130" t="s">
        <v>113</v>
      </c>
      <c r="BR130" t="s">
        <v>100</v>
      </c>
      <c r="BS130" t="s">
        <v>1696</v>
      </c>
      <c r="BT130">
        <f>HYPERLINK("https%3A%2F%2Fwww.webofscience.com%2Fwos%2Fwoscc%2Ffull-record%2FWOS:000244977700006","View Full Record in Web of Science")</f>
        <v>0</v>
      </c>
    </row>
    <row r="131" spans="1:72" ht="12.75">
      <c r="A131" t="s">
        <v>72</v>
      </c>
      <c r="B131" t="s">
        <v>1697</v>
      </c>
      <c r="F131" t="s">
        <v>1698</v>
      </c>
      <c r="I131" t="s">
        <v>1699</v>
      </c>
      <c r="J131" t="s">
        <v>77</v>
      </c>
      <c r="M131" t="s">
        <v>78</v>
      </c>
      <c r="N131" t="s">
        <v>146</v>
      </c>
      <c r="O131" t="s">
        <v>276</v>
      </c>
      <c r="P131">
        <v>2004</v>
      </c>
      <c r="Q131" t="s">
        <v>277</v>
      </c>
      <c r="T131" t="s">
        <v>1700</v>
      </c>
      <c r="U131" t="s">
        <v>1701</v>
      </c>
      <c r="V131" t="s">
        <v>1702</v>
      </c>
      <c r="W131" t="s">
        <v>1703</v>
      </c>
      <c r="Y131" t="s">
        <v>1704</v>
      </c>
      <c r="Z131" t="s">
        <v>1705</v>
      </c>
      <c r="AG131">
        <v>29</v>
      </c>
      <c r="AH131">
        <v>6</v>
      </c>
      <c r="AI131">
        <v>6</v>
      </c>
      <c r="AJ131">
        <v>0</v>
      </c>
      <c r="AK131">
        <v>13</v>
      </c>
      <c r="AL131" t="s">
        <v>88</v>
      </c>
      <c r="AM131" t="s">
        <v>89</v>
      </c>
      <c r="AN131" t="s">
        <v>90</v>
      </c>
      <c r="AO131" t="s">
        <v>91</v>
      </c>
      <c r="AP131" t="s">
        <v>92</v>
      </c>
      <c r="AR131" t="s">
        <v>93</v>
      </c>
      <c r="AS131" t="s">
        <v>94</v>
      </c>
      <c r="AT131" t="s">
        <v>285</v>
      </c>
      <c r="AU131">
        <v>2007</v>
      </c>
      <c r="AV131">
        <v>30</v>
      </c>
      <c r="AW131">
        <v>2</v>
      </c>
      <c r="AZ131" t="s">
        <v>158</v>
      </c>
      <c r="BB131">
        <v>249</v>
      </c>
      <c r="BC131">
        <v>260</v>
      </c>
      <c r="BE131" t="s">
        <v>1706</v>
      </c>
      <c r="BF131">
        <f>HYPERLINK("http://dx.doi.org/10.1016/j.advwatres.2005.11.016","http://dx.doi.org/10.1016/j.advwatres.2005.11.016")</f>
        <v>0</v>
      </c>
      <c r="BI131">
        <v>12</v>
      </c>
      <c r="BJ131" t="s">
        <v>97</v>
      </c>
      <c r="BK131" t="s">
        <v>160</v>
      </c>
      <c r="BL131" t="s">
        <v>97</v>
      </c>
      <c r="BM131" t="s">
        <v>287</v>
      </c>
      <c r="BR131" t="s">
        <v>100</v>
      </c>
      <c r="BS131" t="s">
        <v>1707</v>
      </c>
      <c r="BT131">
        <f>HYPERLINK("https%3A%2F%2Fwww.webofscience.com%2Fwos%2Fwoscc%2Ffull-record%2FWOS:000243620000007","View Full Record in Web of Science")</f>
        <v>0</v>
      </c>
    </row>
    <row r="132" spans="1:72" ht="12.75">
      <c r="A132" t="s">
        <v>72</v>
      </c>
      <c r="B132" t="s">
        <v>1708</v>
      </c>
      <c r="F132" t="s">
        <v>1709</v>
      </c>
      <c r="I132" t="s">
        <v>1710</v>
      </c>
      <c r="J132" t="s">
        <v>77</v>
      </c>
      <c r="M132" t="s">
        <v>78</v>
      </c>
      <c r="N132" t="s">
        <v>79</v>
      </c>
      <c r="T132" t="s">
        <v>1711</v>
      </c>
      <c r="U132" t="s">
        <v>1712</v>
      </c>
      <c r="V132" t="s">
        <v>1713</v>
      </c>
      <c r="W132" t="s">
        <v>1714</v>
      </c>
      <c r="Y132" t="s">
        <v>1715</v>
      </c>
      <c r="Z132" t="s">
        <v>1716</v>
      </c>
      <c r="AA132" t="s">
        <v>1717</v>
      </c>
      <c r="AB132" t="s">
        <v>1718</v>
      </c>
      <c r="AG132">
        <v>51</v>
      </c>
      <c r="AH132">
        <v>348</v>
      </c>
      <c r="AI132">
        <v>354</v>
      </c>
      <c r="AJ132">
        <v>3</v>
      </c>
      <c r="AK132">
        <v>106</v>
      </c>
      <c r="AL132" t="s">
        <v>88</v>
      </c>
      <c r="AM132" t="s">
        <v>89</v>
      </c>
      <c r="AN132" t="s">
        <v>90</v>
      </c>
      <c r="AO132" t="s">
        <v>91</v>
      </c>
      <c r="AP132" t="s">
        <v>92</v>
      </c>
      <c r="AR132" t="s">
        <v>93</v>
      </c>
      <c r="AS132" t="s">
        <v>94</v>
      </c>
      <c r="AT132" t="s">
        <v>202</v>
      </c>
      <c r="AU132">
        <v>2007</v>
      </c>
      <c r="AV132">
        <v>30</v>
      </c>
      <c r="AW132">
        <v>8</v>
      </c>
      <c r="BB132">
        <v>1756</v>
      </c>
      <c r="BC132">
        <v>1774</v>
      </c>
      <c r="BE132" t="s">
        <v>1719</v>
      </c>
      <c r="BF132">
        <f>HYPERLINK("http://dx.doi.org/10.1016/j.advwatres.2007.01.005","http://dx.doi.org/10.1016/j.advwatres.2007.01.005")</f>
        <v>0</v>
      </c>
      <c r="BI132">
        <v>19</v>
      </c>
      <c r="BJ132" t="s">
        <v>97</v>
      </c>
      <c r="BK132" t="s">
        <v>98</v>
      </c>
      <c r="BL132" t="s">
        <v>97</v>
      </c>
      <c r="BM132" t="s">
        <v>204</v>
      </c>
      <c r="BR132" t="s">
        <v>100</v>
      </c>
      <c r="BS132" t="s">
        <v>1720</v>
      </c>
      <c r="BT132">
        <f>HYPERLINK("https%3A%2F%2Fwww.webofscience.com%2Fwos%2Fwoscc%2Ffull-record%2FWOS:000247713700005","View Full Record in Web of Science")</f>
        <v>0</v>
      </c>
    </row>
    <row r="133" spans="1:72" ht="12.75">
      <c r="A133" t="s">
        <v>72</v>
      </c>
      <c r="B133" t="s">
        <v>1721</v>
      </c>
      <c r="F133" t="s">
        <v>1722</v>
      </c>
      <c r="I133" t="s">
        <v>1723</v>
      </c>
      <c r="J133" t="s">
        <v>77</v>
      </c>
      <c r="M133" t="s">
        <v>78</v>
      </c>
      <c r="N133" t="s">
        <v>79</v>
      </c>
      <c r="T133" t="s">
        <v>1724</v>
      </c>
      <c r="U133" t="s">
        <v>1725</v>
      </c>
      <c r="V133" t="s">
        <v>1726</v>
      </c>
      <c r="W133" t="s">
        <v>1727</v>
      </c>
      <c r="Y133" t="s">
        <v>1728</v>
      </c>
      <c r="Z133" t="s">
        <v>1729</v>
      </c>
      <c r="AA133" t="s">
        <v>1730</v>
      </c>
      <c r="AB133" t="s">
        <v>1731</v>
      </c>
      <c r="AG133">
        <v>22</v>
      </c>
      <c r="AH133">
        <v>51</v>
      </c>
      <c r="AI133">
        <v>52</v>
      </c>
      <c r="AJ133">
        <v>0</v>
      </c>
      <c r="AK133">
        <v>33</v>
      </c>
      <c r="AL133" t="s">
        <v>88</v>
      </c>
      <c r="AM133" t="s">
        <v>89</v>
      </c>
      <c r="AN133" t="s">
        <v>90</v>
      </c>
      <c r="AO133" t="s">
        <v>91</v>
      </c>
      <c r="AP133" t="s">
        <v>92</v>
      </c>
      <c r="AR133" t="s">
        <v>93</v>
      </c>
      <c r="AS133" t="s">
        <v>94</v>
      </c>
      <c r="AT133" t="s">
        <v>95</v>
      </c>
      <c r="AU133">
        <v>2007</v>
      </c>
      <c r="AV133">
        <v>30</v>
      </c>
      <c r="AW133">
        <v>5</v>
      </c>
      <c r="BB133">
        <v>1320</v>
      </c>
      <c r="BC133">
        <v>1328</v>
      </c>
      <c r="BE133" t="s">
        <v>1732</v>
      </c>
      <c r="BF133">
        <f>HYPERLINK("http://dx.doi.org/10.1016/j.advwatres.2006.11.006","http://dx.doi.org/10.1016/j.advwatres.2006.11.006")</f>
        <v>0</v>
      </c>
      <c r="BI133">
        <v>9</v>
      </c>
      <c r="BJ133" t="s">
        <v>97</v>
      </c>
      <c r="BK133" t="s">
        <v>98</v>
      </c>
      <c r="BL133" t="s">
        <v>97</v>
      </c>
      <c r="BM133" t="s">
        <v>99</v>
      </c>
      <c r="BO133" t="s">
        <v>141</v>
      </c>
      <c r="BR133" t="s">
        <v>100</v>
      </c>
      <c r="BS133" t="s">
        <v>1733</v>
      </c>
      <c r="BT133">
        <f>HYPERLINK("https%3A%2F%2Fwww.webofscience.com%2Fwos%2Fwoscc%2Ffull-record%2FWOS:000246092800020","View Full Record in Web of Science")</f>
        <v>0</v>
      </c>
    </row>
    <row r="134" spans="1:72" ht="12.75">
      <c r="A134" t="s">
        <v>72</v>
      </c>
      <c r="B134" t="s">
        <v>1734</v>
      </c>
      <c r="F134" t="s">
        <v>1735</v>
      </c>
      <c r="I134" t="s">
        <v>1736</v>
      </c>
      <c r="J134" t="s">
        <v>77</v>
      </c>
      <c r="M134" t="s">
        <v>78</v>
      </c>
      <c r="N134" t="s">
        <v>79</v>
      </c>
      <c r="T134" t="s">
        <v>1737</v>
      </c>
      <c r="U134" t="s">
        <v>1738</v>
      </c>
      <c r="V134" t="s">
        <v>1739</v>
      </c>
      <c r="W134" t="s">
        <v>1740</v>
      </c>
      <c r="Y134" t="s">
        <v>1741</v>
      </c>
      <c r="Z134" t="s">
        <v>1742</v>
      </c>
      <c r="AA134" t="s">
        <v>1743</v>
      </c>
      <c r="AB134" t="s">
        <v>1744</v>
      </c>
      <c r="AG134">
        <v>47</v>
      </c>
      <c r="AH134">
        <v>61</v>
      </c>
      <c r="AI134">
        <v>72</v>
      </c>
      <c r="AJ134">
        <v>0</v>
      </c>
      <c r="AK134">
        <v>21</v>
      </c>
      <c r="AL134" t="s">
        <v>88</v>
      </c>
      <c r="AM134" t="s">
        <v>89</v>
      </c>
      <c r="AN134" t="s">
        <v>90</v>
      </c>
      <c r="AO134" t="s">
        <v>91</v>
      </c>
      <c r="AP134" t="s">
        <v>92</v>
      </c>
      <c r="AR134" t="s">
        <v>93</v>
      </c>
      <c r="AS134" t="s">
        <v>94</v>
      </c>
      <c r="AT134" t="s">
        <v>95</v>
      </c>
      <c r="AU134">
        <v>2007</v>
      </c>
      <c r="AV134">
        <v>30</v>
      </c>
      <c r="AW134">
        <v>5</v>
      </c>
      <c r="BB134">
        <v>1065</v>
      </c>
      <c r="BC134">
        <v>1081</v>
      </c>
      <c r="BE134" t="s">
        <v>1745</v>
      </c>
      <c r="BF134">
        <f>HYPERLINK("http://dx.doi.org/10.1016/j.advwatres.2006.10.002","http://dx.doi.org/10.1016/j.advwatres.2006.10.002")</f>
        <v>0</v>
      </c>
      <c r="BI134">
        <v>17</v>
      </c>
      <c r="BJ134" t="s">
        <v>97</v>
      </c>
      <c r="BK134" t="s">
        <v>98</v>
      </c>
      <c r="BL134" t="s">
        <v>97</v>
      </c>
      <c r="BM134" t="s">
        <v>99</v>
      </c>
      <c r="BO134" t="s">
        <v>141</v>
      </c>
      <c r="BR134" t="s">
        <v>100</v>
      </c>
      <c r="BS134" t="s">
        <v>1746</v>
      </c>
      <c r="BT134">
        <f>HYPERLINK("https%3A%2F%2Fwww.webofscience.com%2Fwos%2Fwoscc%2Ffull-record%2FWOS:000246092800003","View Full Record in Web of Science")</f>
        <v>0</v>
      </c>
    </row>
    <row r="135" spans="1:72" ht="12.75">
      <c r="A135" t="s">
        <v>72</v>
      </c>
      <c r="B135" t="s">
        <v>1747</v>
      </c>
      <c r="F135" t="s">
        <v>1748</v>
      </c>
      <c r="I135" t="s">
        <v>1749</v>
      </c>
      <c r="J135" t="s">
        <v>77</v>
      </c>
      <c r="M135" t="s">
        <v>78</v>
      </c>
      <c r="N135" t="s">
        <v>79</v>
      </c>
      <c r="T135" t="s">
        <v>1750</v>
      </c>
      <c r="U135" t="s">
        <v>1751</v>
      </c>
      <c r="V135" t="s">
        <v>1752</v>
      </c>
      <c r="W135" t="s">
        <v>1753</v>
      </c>
      <c r="Y135" t="s">
        <v>1754</v>
      </c>
      <c r="Z135" t="s">
        <v>1755</v>
      </c>
      <c r="AA135" t="s">
        <v>1756</v>
      </c>
      <c r="AB135" t="s">
        <v>1757</v>
      </c>
      <c r="AG135">
        <v>56</v>
      </c>
      <c r="AH135">
        <v>283</v>
      </c>
      <c r="AI135">
        <v>291</v>
      </c>
      <c r="AJ135">
        <v>8</v>
      </c>
      <c r="AK135">
        <v>197</v>
      </c>
      <c r="AL135" t="s">
        <v>88</v>
      </c>
      <c r="AM135" t="s">
        <v>89</v>
      </c>
      <c r="AN135" t="s">
        <v>90</v>
      </c>
      <c r="AO135" t="s">
        <v>91</v>
      </c>
      <c r="AP135" t="s">
        <v>92</v>
      </c>
      <c r="AR135" t="s">
        <v>93</v>
      </c>
      <c r="AS135" t="s">
        <v>94</v>
      </c>
      <c r="AT135" t="s">
        <v>257</v>
      </c>
      <c r="AU135">
        <v>2007</v>
      </c>
      <c r="AV135">
        <v>30</v>
      </c>
      <c r="AW135">
        <v>4</v>
      </c>
      <c r="BB135">
        <v>851</v>
      </c>
      <c r="BC135">
        <v>865</v>
      </c>
      <c r="BE135" t="s">
        <v>1758</v>
      </c>
      <c r="BF135">
        <f>HYPERLINK("http://dx.doi.org/10.1016/j.advwatres.2006.07.006","http://dx.doi.org/10.1016/j.advwatres.2006.07.006")</f>
        <v>0</v>
      </c>
      <c r="BI135">
        <v>15</v>
      </c>
      <c r="BJ135" t="s">
        <v>97</v>
      </c>
      <c r="BK135" t="s">
        <v>98</v>
      </c>
      <c r="BL135" t="s">
        <v>97</v>
      </c>
      <c r="BM135" t="s">
        <v>259</v>
      </c>
      <c r="BR135" t="s">
        <v>100</v>
      </c>
      <c r="BS135" t="s">
        <v>1759</v>
      </c>
      <c r="BT135">
        <f>HYPERLINK("https%3A%2F%2Fwww.webofscience.com%2Fwos%2Fwoscc%2Ffull-record%2FWOS:000245259400010","View Full Record in Web of Science")</f>
        <v>0</v>
      </c>
    </row>
    <row r="136" spans="1:72" ht="12.75">
      <c r="A136" t="s">
        <v>72</v>
      </c>
      <c r="B136" t="s">
        <v>1760</v>
      </c>
      <c r="F136" t="s">
        <v>1761</v>
      </c>
      <c r="I136" t="s">
        <v>1762</v>
      </c>
      <c r="J136" t="s">
        <v>77</v>
      </c>
      <c r="M136" t="s">
        <v>78</v>
      </c>
      <c r="N136" t="s">
        <v>79</v>
      </c>
      <c r="T136" t="s">
        <v>1763</v>
      </c>
      <c r="U136" t="s">
        <v>1764</v>
      </c>
      <c r="V136" t="s">
        <v>1765</v>
      </c>
      <c r="W136" t="s">
        <v>1766</v>
      </c>
      <c r="Y136" t="s">
        <v>1767</v>
      </c>
      <c r="Z136" t="s">
        <v>1768</v>
      </c>
      <c r="AG136">
        <v>47</v>
      </c>
      <c r="AH136">
        <v>66</v>
      </c>
      <c r="AI136">
        <v>71</v>
      </c>
      <c r="AJ136">
        <v>2</v>
      </c>
      <c r="AK136">
        <v>40</v>
      </c>
      <c r="AL136" t="s">
        <v>88</v>
      </c>
      <c r="AM136" t="s">
        <v>89</v>
      </c>
      <c r="AN136" t="s">
        <v>90</v>
      </c>
      <c r="AO136" t="s">
        <v>91</v>
      </c>
      <c r="AP136" t="s">
        <v>92</v>
      </c>
      <c r="AR136" t="s">
        <v>93</v>
      </c>
      <c r="AS136" t="s">
        <v>94</v>
      </c>
      <c r="AT136" t="s">
        <v>111</v>
      </c>
      <c r="AU136">
        <v>2007</v>
      </c>
      <c r="AV136">
        <v>30</v>
      </c>
      <c r="AW136">
        <v>3</v>
      </c>
      <c r="BB136">
        <v>366</v>
      </c>
      <c r="BC136">
        <v>381</v>
      </c>
      <c r="BE136" t="s">
        <v>1769</v>
      </c>
      <c r="BF136">
        <f>HYPERLINK("http://dx.doi.org/10.1016/j.advwatres.2006.05.006","http://dx.doi.org/10.1016/j.advwatres.2006.05.006")</f>
        <v>0</v>
      </c>
      <c r="BI136">
        <v>16</v>
      </c>
      <c r="BJ136" t="s">
        <v>97</v>
      </c>
      <c r="BK136" t="s">
        <v>98</v>
      </c>
      <c r="BL136" t="s">
        <v>97</v>
      </c>
      <c r="BM136" t="s">
        <v>113</v>
      </c>
      <c r="BR136" t="s">
        <v>100</v>
      </c>
      <c r="BS136" t="s">
        <v>1770</v>
      </c>
      <c r="BT136">
        <f>HYPERLINK("https%3A%2F%2Fwww.webofscience.com%2Fwos%2Fwoscc%2Ffull-record%2FWOS:000244977700005","View Full Record in Web of Science")</f>
        <v>0</v>
      </c>
    </row>
    <row r="137" spans="1:72" ht="12.75">
      <c r="A137" t="s">
        <v>72</v>
      </c>
      <c r="B137" t="s">
        <v>1771</v>
      </c>
      <c r="F137" t="s">
        <v>1772</v>
      </c>
      <c r="I137" t="s">
        <v>1773</v>
      </c>
      <c r="J137" t="s">
        <v>77</v>
      </c>
      <c r="M137" t="s">
        <v>78</v>
      </c>
      <c r="N137" t="s">
        <v>79</v>
      </c>
      <c r="T137" t="s">
        <v>1774</v>
      </c>
      <c r="U137" t="s">
        <v>1775</v>
      </c>
      <c r="V137" t="s">
        <v>1776</v>
      </c>
      <c r="W137" t="s">
        <v>1777</v>
      </c>
      <c r="Y137" t="s">
        <v>1778</v>
      </c>
      <c r="Z137" t="s">
        <v>1779</v>
      </c>
      <c r="AG137">
        <v>47</v>
      </c>
      <c r="AH137">
        <v>23</v>
      </c>
      <c r="AI137">
        <v>24</v>
      </c>
      <c r="AJ137">
        <v>1</v>
      </c>
      <c r="AK137">
        <v>8</v>
      </c>
      <c r="AL137" t="s">
        <v>88</v>
      </c>
      <c r="AM137" t="s">
        <v>89</v>
      </c>
      <c r="AN137" t="s">
        <v>90</v>
      </c>
      <c r="AO137" t="s">
        <v>91</v>
      </c>
      <c r="AR137" t="s">
        <v>93</v>
      </c>
      <c r="AS137" t="s">
        <v>94</v>
      </c>
      <c r="AT137" t="s">
        <v>337</v>
      </c>
      <c r="AU137">
        <v>2007</v>
      </c>
      <c r="AV137">
        <v>30</v>
      </c>
      <c r="AW137">
        <v>1</v>
      </c>
      <c r="BB137">
        <v>80</v>
      </c>
      <c r="BC137">
        <v>100</v>
      </c>
      <c r="BE137" t="s">
        <v>1780</v>
      </c>
      <c r="BF137">
        <f>HYPERLINK("http://dx.doi.org/10.1016/j.advwatres.2006.02.006","http://dx.doi.org/10.1016/j.advwatres.2006.02.006")</f>
        <v>0</v>
      </c>
      <c r="BI137">
        <v>21</v>
      </c>
      <c r="BJ137" t="s">
        <v>97</v>
      </c>
      <c r="BK137" t="s">
        <v>98</v>
      </c>
      <c r="BL137" t="s">
        <v>97</v>
      </c>
      <c r="BM137" t="s">
        <v>339</v>
      </c>
      <c r="BR137" t="s">
        <v>100</v>
      </c>
      <c r="BS137" t="s">
        <v>1781</v>
      </c>
      <c r="BT137">
        <f>HYPERLINK("https%3A%2F%2Fwww.webofscience.com%2Fwos%2Fwoscc%2Ffull-record%2FWOS:000242775300006","View Full Record in Web of Science")</f>
        <v>0</v>
      </c>
    </row>
    <row r="138" spans="1:72" ht="12.75">
      <c r="A138" t="s">
        <v>72</v>
      </c>
      <c r="B138" t="s">
        <v>1174</v>
      </c>
      <c r="F138" t="s">
        <v>1175</v>
      </c>
      <c r="I138" t="s">
        <v>1782</v>
      </c>
      <c r="J138" t="s">
        <v>77</v>
      </c>
      <c r="M138" t="s">
        <v>78</v>
      </c>
      <c r="N138" t="s">
        <v>237</v>
      </c>
      <c r="T138" t="s">
        <v>1783</v>
      </c>
      <c r="U138" t="s">
        <v>1784</v>
      </c>
      <c r="V138" t="s">
        <v>1785</v>
      </c>
      <c r="W138" t="s">
        <v>1786</v>
      </c>
      <c r="Y138" t="s">
        <v>1787</v>
      </c>
      <c r="Z138" t="s">
        <v>1182</v>
      </c>
      <c r="AA138" t="s">
        <v>1788</v>
      </c>
      <c r="AB138" t="s">
        <v>1184</v>
      </c>
      <c r="AG138">
        <v>25</v>
      </c>
      <c r="AH138">
        <v>28</v>
      </c>
      <c r="AI138">
        <v>30</v>
      </c>
      <c r="AJ138">
        <v>3</v>
      </c>
      <c r="AK138">
        <v>17</v>
      </c>
      <c r="AL138" t="s">
        <v>88</v>
      </c>
      <c r="AM138" t="s">
        <v>89</v>
      </c>
      <c r="AN138" t="s">
        <v>90</v>
      </c>
      <c r="AO138" t="s">
        <v>91</v>
      </c>
      <c r="AR138" t="s">
        <v>93</v>
      </c>
      <c r="AS138" t="s">
        <v>94</v>
      </c>
      <c r="AT138" t="s">
        <v>174</v>
      </c>
      <c r="AU138">
        <v>2007</v>
      </c>
      <c r="AV138">
        <v>30</v>
      </c>
      <c r="AW138">
        <v>9</v>
      </c>
      <c r="BB138">
        <v>1873</v>
      </c>
      <c r="BC138">
        <v>1882</v>
      </c>
      <c r="BE138" t="s">
        <v>1789</v>
      </c>
      <c r="BF138">
        <f>HYPERLINK("http://dx.doi.org/10.1016/j.advwatres.2007.02.004","http://dx.doi.org/10.1016/j.advwatres.2007.02.004")</f>
        <v>0</v>
      </c>
      <c r="BI138">
        <v>10</v>
      </c>
      <c r="BJ138" t="s">
        <v>97</v>
      </c>
      <c r="BK138" t="s">
        <v>98</v>
      </c>
      <c r="BL138" t="s">
        <v>97</v>
      </c>
      <c r="BM138" t="s">
        <v>176</v>
      </c>
      <c r="BR138" t="s">
        <v>100</v>
      </c>
      <c r="BS138" t="s">
        <v>1790</v>
      </c>
      <c r="BT138">
        <f>HYPERLINK("https%3A%2F%2Fwww.webofscience.com%2Fwos%2Fwoscc%2Ffull-record%2FWOS:000248435700001","View Full Record in Web of Science")</f>
        <v>0</v>
      </c>
    </row>
    <row r="139" spans="1:72" ht="12.75">
      <c r="A139" t="s">
        <v>72</v>
      </c>
      <c r="B139" t="s">
        <v>1791</v>
      </c>
      <c r="F139" t="s">
        <v>1792</v>
      </c>
      <c r="I139" t="s">
        <v>1793</v>
      </c>
      <c r="J139" t="s">
        <v>77</v>
      </c>
      <c r="M139" t="s">
        <v>78</v>
      </c>
      <c r="N139" t="s">
        <v>79</v>
      </c>
      <c r="T139" t="s">
        <v>1794</v>
      </c>
      <c r="U139" t="s">
        <v>1795</v>
      </c>
      <c r="V139" t="s">
        <v>1796</v>
      </c>
      <c r="W139" t="s">
        <v>1797</v>
      </c>
      <c r="Y139" t="s">
        <v>1798</v>
      </c>
      <c r="Z139" t="s">
        <v>1799</v>
      </c>
      <c r="AA139" t="s">
        <v>1800</v>
      </c>
      <c r="AB139" t="s">
        <v>1801</v>
      </c>
      <c r="AG139">
        <v>16</v>
      </c>
      <c r="AH139">
        <v>13</v>
      </c>
      <c r="AI139">
        <v>15</v>
      </c>
      <c r="AJ139">
        <v>1</v>
      </c>
      <c r="AK139">
        <v>29</v>
      </c>
      <c r="AL139" t="s">
        <v>88</v>
      </c>
      <c r="AM139" t="s">
        <v>89</v>
      </c>
      <c r="AN139" t="s">
        <v>90</v>
      </c>
      <c r="AO139" t="s">
        <v>91</v>
      </c>
      <c r="AP139" t="s">
        <v>92</v>
      </c>
      <c r="AR139" t="s">
        <v>93</v>
      </c>
      <c r="AS139" t="s">
        <v>94</v>
      </c>
      <c r="AT139" t="s">
        <v>257</v>
      </c>
      <c r="AU139">
        <v>2007</v>
      </c>
      <c r="AV139">
        <v>30</v>
      </c>
      <c r="AW139">
        <v>4</v>
      </c>
      <c r="BB139">
        <v>1046</v>
      </c>
      <c r="BC139">
        <v>1052</v>
      </c>
      <c r="BE139" t="s">
        <v>1802</v>
      </c>
      <c r="BF139">
        <f>HYPERLINK("http://dx.doi.org/10.1016/j.advwatres.2006.09.004","http://dx.doi.org/10.1016/j.advwatres.2006.09.004")</f>
        <v>0</v>
      </c>
      <c r="BI139">
        <v>7</v>
      </c>
      <c r="BJ139" t="s">
        <v>97</v>
      </c>
      <c r="BK139" t="s">
        <v>98</v>
      </c>
      <c r="BL139" t="s">
        <v>97</v>
      </c>
      <c r="BM139" t="s">
        <v>259</v>
      </c>
      <c r="BR139" t="s">
        <v>100</v>
      </c>
      <c r="BS139" t="s">
        <v>1803</v>
      </c>
      <c r="BT139">
        <f>HYPERLINK("https%3A%2F%2Fwww.webofscience.com%2Fwos%2Fwoscc%2Ffull-record%2FWOS:000245259400023","View Full Record in Web of Science")</f>
        <v>0</v>
      </c>
    </row>
    <row r="140" spans="1:72" ht="12.75">
      <c r="A140" t="s">
        <v>72</v>
      </c>
      <c r="B140" t="s">
        <v>1804</v>
      </c>
      <c r="F140" t="s">
        <v>1805</v>
      </c>
      <c r="I140" t="s">
        <v>1806</v>
      </c>
      <c r="J140" t="s">
        <v>77</v>
      </c>
      <c r="M140" t="s">
        <v>78</v>
      </c>
      <c r="N140" t="s">
        <v>79</v>
      </c>
      <c r="T140" t="s">
        <v>1807</v>
      </c>
      <c r="U140" t="s">
        <v>1808</v>
      </c>
      <c r="V140" t="s">
        <v>1809</v>
      </c>
      <c r="W140" t="s">
        <v>1810</v>
      </c>
      <c r="Y140" t="s">
        <v>1811</v>
      </c>
      <c r="Z140" t="s">
        <v>1812</v>
      </c>
      <c r="AA140" t="s">
        <v>1813</v>
      </c>
      <c r="AB140" t="s">
        <v>1814</v>
      </c>
      <c r="AG140">
        <v>76</v>
      </c>
      <c r="AH140">
        <v>134</v>
      </c>
      <c r="AI140">
        <v>134</v>
      </c>
      <c r="AJ140">
        <v>4</v>
      </c>
      <c r="AK140">
        <v>47</v>
      </c>
      <c r="AL140" t="s">
        <v>88</v>
      </c>
      <c r="AM140" t="s">
        <v>89</v>
      </c>
      <c r="AN140" t="s">
        <v>90</v>
      </c>
      <c r="AO140" t="s">
        <v>91</v>
      </c>
      <c r="AP140" t="s">
        <v>92</v>
      </c>
      <c r="AR140" t="s">
        <v>93</v>
      </c>
      <c r="AS140" t="s">
        <v>94</v>
      </c>
      <c r="AT140" t="s">
        <v>257</v>
      </c>
      <c r="AU140">
        <v>2007</v>
      </c>
      <c r="AV140">
        <v>30</v>
      </c>
      <c r="AW140">
        <v>4</v>
      </c>
      <c r="BB140">
        <v>824</v>
      </c>
      <c r="BC140">
        <v>837</v>
      </c>
      <c r="BE140" t="s">
        <v>1815</v>
      </c>
      <c r="BF140">
        <f>HYPERLINK("http://dx.doi.org/10.1016/j.advwatres.2006.07.004","http://dx.doi.org/10.1016/j.advwatres.2006.07.004")</f>
        <v>0</v>
      </c>
      <c r="BI140">
        <v>14</v>
      </c>
      <c r="BJ140" t="s">
        <v>97</v>
      </c>
      <c r="BK140" t="s">
        <v>98</v>
      </c>
      <c r="BL140" t="s">
        <v>97</v>
      </c>
      <c r="BM140" t="s">
        <v>259</v>
      </c>
      <c r="BR140" t="s">
        <v>100</v>
      </c>
      <c r="BS140" t="s">
        <v>1816</v>
      </c>
      <c r="BT140">
        <f>HYPERLINK("https%3A%2F%2Fwww.webofscience.com%2Fwos%2Fwoscc%2Ffull-record%2FWOS:000245259400008","View Full Record in Web of Science")</f>
        <v>0</v>
      </c>
    </row>
    <row r="141" spans="1:72" ht="12.75">
      <c r="A141" t="s">
        <v>72</v>
      </c>
      <c r="B141" t="s">
        <v>1067</v>
      </c>
      <c r="F141" t="s">
        <v>1068</v>
      </c>
      <c r="I141" t="s">
        <v>1817</v>
      </c>
      <c r="J141" t="s">
        <v>77</v>
      </c>
      <c r="M141" t="s">
        <v>78</v>
      </c>
      <c r="N141" t="s">
        <v>79</v>
      </c>
      <c r="T141" t="s">
        <v>1818</v>
      </c>
      <c r="U141" t="s">
        <v>1819</v>
      </c>
      <c r="V141" t="s">
        <v>1820</v>
      </c>
      <c r="W141" t="s">
        <v>1073</v>
      </c>
      <c r="Y141" t="s">
        <v>1074</v>
      </c>
      <c r="Z141" t="s">
        <v>1075</v>
      </c>
      <c r="AA141" t="s">
        <v>1076</v>
      </c>
      <c r="AB141" t="s">
        <v>1077</v>
      </c>
      <c r="AG141">
        <v>42</v>
      </c>
      <c r="AH141">
        <v>41</v>
      </c>
      <c r="AI141">
        <v>42</v>
      </c>
      <c r="AJ141">
        <v>0</v>
      </c>
      <c r="AK141">
        <v>27</v>
      </c>
      <c r="AL141" t="s">
        <v>88</v>
      </c>
      <c r="AM141" t="s">
        <v>89</v>
      </c>
      <c r="AN141" t="s">
        <v>90</v>
      </c>
      <c r="AO141" t="s">
        <v>91</v>
      </c>
      <c r="AP141" t="s">
        <v>92</v>
      </c>
      <c r="AR141" t="s">
        <v>93</v>
      </c>
      <c r="AS141" t="s">
        <v>94</v>
      </c>
      <c r="AT141" t="s">
        <v>111</v>
      </c>
      <c r="AU141">
        <v>2007</v>
      </c>
      <c r="AV141">
        <v>30</v>
      </c>
      <c r="AW141">
        <v>3</v>
      </c>
      <c r="BB141">
        <v>455</v>
      </c>
      <c r="BC141">
        <v>468</v>
      </c>
      <c r="BE141" t="s">
        <v>1821</v>
      </c>
      <c r="BF141">
        <f>HYPERLINK("http://dx.doi.org/10.1016/j.advwatres.2006.05.003","http://dx.doi.org/10.1016/j.advwatres.2006.05.003")</f>
        <v>0</v>
      </c>
      <c r="BI141">
        <v>14</v>
      </c>
      <c r="BJ141" t="s">
        <v>97</v>
      </c>
      <c r="BK141" t="s">
        <v>98</v>
      </c>
      <c r="BL141" t="s">
        <v>97</v>
      </c>
      <c r="BM141" t="s">
        <v>113</v>
      </c>
      <c r="BR141" t="s">
        <v>100</v>
      </c>
      <c r="BS141" t="s">
        <v>1822</v>
      </c>
      <c r="BT141">
        <f>HYPERLINK("https%3A%2F%2Fwww.webofscience.com%2Fwos%2Fwoscc%2Ffull-record%2FWOS:000244977700014","View Full Record in Web of Science")</f>
        <v>0</v>
      </c>
    </row>
    <row r="142" spans="1:72" ht="12.75">
      <c r="A142" t="s">
        <v>72</v>
      </c>
      <c r="B142" t="s">
        <v>1823</v>
      </c>
      <c r="F142" t="s">
        <v>1824</v>
      </c>
      <c r="I142" t="s">
        <v>1825</v>
      </c>
      <c r="J142" t="s">
        <v>77</v>
      </c>
      <c r="M142" t="s">
        <v>78</v>
      </c>
      <c r="N142" t="s">
        <v>146</v>
      </c>
      <c r="O142" t="s">
        <v>276</v>
      </c>
      <c r="P142">
        <v>2004</v>
      </c>
      <c r="Q142" t="s">
        <v>277</v>
      </c>
      <c r="T142" t="s">
        <v>1826</v>
      </c>
      <c r="U142" t="s">
        <v>1827</v>
      </c>
      <c r="V142" t="s">
        <v>1828</v>
      </c>
      <c r="W142" t="s">
        <v>1829</v>
      </c>
      <c r="Y142" t="s">
        <v>1830</v>
      </c>
      <c r="Z142" t="s">
        <v>1831</v>
      </c>
      <c r="AA142" t="s">
        <v>1832</v>
      </c>
      <c r="AB142" t="s">
        <v>1833</v>
      </c>
      <c r="AG142">
        <v>36</v>
      </c>
      <c r="AH142">
        <v>8</v>
      </c>
      <c r="AI142">
        <v>8</v>
      </c>
      <c r="AJ142">
        <v>0</v>
      </c>
      <c r="AK142">
        <v>6</v>
      </c>
      <c r="AL142" t="s">
        <v>88</v>
      </c>
      <c r="AM142" t="s">
        <v>89</v>
      </c>
      <c r="AN142" t="s">
        <v>90</v>
      </c>
      <c r="AO142" t="s">
        <v>91</v>
      </c>
      <c r="AP142" t="s">
        <v>92</v>
      </c>
      <c r="AR142" t="s">
        <v>93</v>
      </c>
      <c r="AS142" t="s">
        <v>94</v>
      </c>
      <c r="AT142" t="s">
        <v>285</v>
      </c>
      <c r="AU142">
        <v>2007</v>
      </c>
      <c r="AV142">
        <v>30</v>
      </c>
      <c r="AW142">
        <v>2</v>
      </c>
      <c r="AZ142" t="s">
        <v>158</v>
      </c>
      <c r="BB142">
        <v>273</v>
      </c>
      <c r="BC142">
        <v>283</v>
      </c>
      <c r="BE142" t="s">
        <v>1834</v>
      </c>
      <c r="BF142">
        <f>HYPERLINK("http://dx.doi.org/10.1016/j.advwatres.2005.08.011","http://dx.doi.org/10.1016/j.advwatres.2005.08.011")</f>
        <v>0</v>
      </c>
      <c r="BI142">
        <v>11</v>
      </c>
      <c r="BJ142" t="s">
        <v>97</v>
      </c>
      <c r="BK142" t="s">
        <v>160</v>
      </c>
      <c r="BL142" t="s">
        <v>97</v>
      </c>
      <c r="BM142" t="s">
        <v>287</v>
      </c>
      <c r="BR142" t="s">
        <v>100</v>
      </c>
      <c r="BS142" t="s">
        <v>1835</v>
      </c>
      <c r="BT142">
        <f>HYPERLINK("https%3A%2F%2Fwww.webofscience.com%2Fwos%2Fwoscc%2Ffull-record%2FWOS:000243620000009","View Full Record in Web of Science")</f>
        <v>0</v>
      </c>
    </row>
    <row r="143" spans="1:72" ht="12.75">
      <c r="A143" t="s">
        <v>72</v>
      </c>
      <c r="B143" t="s">
        <v>1836</v>
      </c>
      <c r="F143" t="s">
        <v>1837</v>
      </c>
      <c r="I143" t="s">
        <v>1838</v>
      </c>
      <c r="J143" t="s">
        <v>77</v>
      </c>
      <c r="M143" t="s">
        <v>78</v>
      </c>
      <c r="N143" t="s">
        <v>79</v>
      </c>
      <c r="T143" t="s">
        <v>1839</v>
      </c>
      <c r="U143" t="s">
        <v>1840</v>
      </c>
      <c r="V143" t="s">
        <v>1841</v>
      </c>
      <c r="W143" t="s">
        <v>1842</v>
      </c>
      <c r="Y143" t="s">
        <v>1843</v>
      </c>
      <c r="Z143" t="s">
        <v>1844</v>
      </c>
      <c r="AA143" t="s">
        <v>1845</v>
      </c>
      <c r="AB143" t="s">
        <v>1846</v>
      </c>
      <c r="AG143">
        <v>37</v>
      </c>
      <c r="AH143">
        <v>111</v>
      </c>
      <c r="AI143">
        <v>112</v>
      </c>
      <c r="AJ143">
        <v>1</v>
      </c>
      <c r="AK143">
        <v>45</v>
      </c>
      <c r="AL143" t="s">
        <v>88</v>
      </c>
      <c r="AM143" t="s">
        <v>89</v>
      </c>
      <c r="AN143" t="s">
        <v>90</v>
      </c>
      <c r="AO143" t="s">
        <v>91</v>
      </c>
      <c r="AR143" t="s">
        <v>93</v>
      </c>
      <c r="AS143" t="s">
        <v>94</v>
      </c>
      <c r="AT143" t="s">
        <v>337</v>
      </c>
      <c r="AU143">
        <v>2007</v>
      </c>
      <c r="AV143">
        <v>30</v>
      </c>
      <c r="AW143">
        <v>1</v>
      </c>
      <c r="BB143">
        <v>148</v>
      </c>
      <c r="BC143">
        <v>156</v>
      </c>
      <c r="BE143" t="s">
        <v>1847</v>
      </c>
      <c r="BF143">
        <f>HYPERLINK("http://dx.doi.org/10.1016/j.advwatres.2006.03.004","http://dx.doi.org/10.1016/j.advwatres.2006.03.004")</f>
        <v>0</v>
      </c>
      <c r="BI143">
        <v>9</v>
      </c>
      <c r="BJ143" t="s">
        <v>97</v>
      </c>
      <c r="BK143" t="s">
        <v>98</v>
      </c>
      <c r="BL143" t="s">
        <v>97</v>
      </c>
      <c r="BM143" t="s">
        <v>339</v>
      </c>
      <c r="BR143" t="s">
        <v>100</v>
      </c>
      <c r="BS143" t="s">
        <v>1848</v>
      </c>
      <c r="BT143">
        <f>HYPERLINK("https%3A%2F%2Fwww.webofscience.com%2Fwos%2Fwoscc%2Ffull-record%2FWOS:000242775300011","View Full Record in Web of Science")</f>
        <v>0</v>
      </c>
    </row>
    <row r="144" spans="1:72" ht="12.75">
      <c r="A144" t="s">
        <v>72</v>
      </c>
      <c r="B144" t="s">
        <v>1849</v>
      </c>
      <c r="F144" t="s">
        <v>1850</v>
      </c>
      <c r="I144" t="s">
        <v>1851</v>
      </c>
      <c r="J144" t="s">
        <v>77</v>
      </c>
      <c r="M144" t="s">
        <v>78</v>
      </c>
      <c r="N144" t="s">
        <v>79</v>
      </c>
      <c r="T144" t="s">
        <v>1852</v>
      </c>
      <c r="U144" t="s">
        <v>1853</v>
      </c>
      <c r="V144" t="s">
        <v>1854</v>
      </c>
      <c r="W144" t="s">
        <v>1855</v>
      </c>
      <c r="Y144" t="s">
        <v>1856</v>
      </c>
      <c r="Z144" t="s">
        <v>1857</v>
      </c>
      <c r="AA144" t="s">
        <v>1858</v>
      </c>
      <c r="AB144" t="s">
        <v>1859</v>
      </c>
      <c r="AG144">
        <v>18</v>
      </c>
      <c r="AH144">
        <v>28</v>
      </c>
      <c r="AI144">
        <v>28</v>
      </c>
      <c r="AJ144">
        <v>0</v>
      </c>
      <c r="AK144">
        <v>4</v>
      </c>
      <c r="AL144" t="s">
        <v>88</v>
      </c>
      <c r="AM144" t="s">
        <v>89</v>
      </c>
      <c r="AN144" t="s">
        <v>90</v>
      </c>
      <c r="AO144" t="s">
        <v>91</v>
      </c>
      <c r="AP144" t="s">
        <v>92</v>
      </c>
      <c r="AR144" t="s">
        <v>93</v>
      </c>
      <c r="AS144" t="s">
        <v>94</v>
      </c>
      <c r="AT144" t="s">
        <v>138</v>
      </c>
      <c r="AU144">
        <v>2007</v>
      </c>
      <c r="AV144">
        <v>30</v>
      </c>
      <c r="AW144">
        <v>12</v>
      </c>
      <c r="BB144">
        <v>2424</v>
      </c>
      <c r="BC144">
        <v>2438</v>
      </c>
      <c r="BE144" t="s">
        <v>1860</v>
      </c>
      <c r="BF144">
        <f>HYPERLINK("http://dx.doi.org/10.1016/j.advwatres.2007.05.015","http://dx.doi.org/10.1016/j.advwatres.2007.05.015")</f>
        <v>0</v>
      </c>
      <c r="BI144">
        <v>15</v>
      </c>
      <c r="BJ144" t="s">
        <v>97</v>
      </c>
      <c r="BK144" t="s">
        <v>98</v>
      </c>
      <c r="BL144" t="s">
        <v>97</v>
      </c>
      <c r="BM144" t="s">
        <v>140</v>
      </c>
      <c r="BR144" t="s">
        <v>100</v>
      </c>
      <c r="BS144" t="s">
        <v>1861</v>
      </c>
      <c r="BT144">
        <f>HYPERLINK("https%3A%2F%2Fwww.webofscience.com%2Fwos%2Fwoscc%2Ffull-record%2FWOS:000250935500002","View Full Record in Web of Science")</f>
        <v>0</v>
      </c>
    </row>
    <row r="145" spans="1:72" ht="12.75">
      <c r="A145" t="s">
        <v>72</v>
      </c>
      <c r="B145" t="s">
        <v>1862</v>
      </c>
      <c r="F145" t="s">
        <v>1863</v>
      </c>
      <c r="I145" t="s">
        <v>1864</v>
      </c>
      <c r="J145" t="s">
        <v>77</v>
      </c>
      <c r="M145" t="s">
        <v>78</v>
      </c>
      <c r="N145" t="s">
        <v>79</v>
      </c>
      <c r="T145" t="s">
        <v>1865</v>
      </c>
      <c r="U145" t="s">
        <v>1866</v>
      </c>
      <c r="V145" t="s">
        <v>1867</v>
      </c>
      <c r="W145" t="s">
        <v>1868</v>
      </c>
      <c r="Y145" t="s">
        <v>1869</v>
      </c>
      <c r="Z145" t="s">
        <v>1870</v>
      </c>
      <c r="AA145" t="s">
        <v>1871</v>
      </c>
      <c r="AG145">
        <v>44</v>
      </c>
      <c r="AH145">
        <v>78</v>
      </c>
      <c r="AI145">
        <v>81</v>
      </c>
      <c r="AJ145">
        <v>1</v>
      </c>
      <c r="AK145">
        <v>10</v>
      </c>
      <c r="AL145" t="s">
        <v>88</v>
      </c>
      <c r="AM145" t="s">
        <v>89</v>
      </c>
      <c r="AN145" t="s">
        <v>90</v>
      </c>
      <c r="AO145" t="s">
        <v>91</v>
      </c>
      <c r="AR145" t="s">
        <v>93</v>
      </c>
      <c r="AS145" t="s">
        <v>94</v>
      </c>
      <c r="AT145" t="s">
        <v>524</v>
      </c>
      <c r="AU145">
        <v>2007</v>
      </c>
      <c r="AV145">
        <v>30</v>
      </c>
      <c r="AW145">
        <v>11</v>
      </c>
      <c r="BB145">
        <v>2326</v>
      </c>
      <c r="BC145">
        <v>2338</v>
      </c>
      <c r="BE145" t="s">
        <v>1872</v>
      </c>
      <c r="BF145">
        <f>HYPERLINK("http://dx.doi.org/10.1016/j.advwatres.2007.05.009","http://dx.doi.org/10.1016/j.advwatres.2007.05.009")</f>
        <v>0</v>
      </c>
      <c r="BI145">
        <v>13</v>
      </c>
      <c r="BJ145" t="s">
        <v>97</v>
      </c>
      <c r="BK145" t="s">
        <v>98</v>
      </c>
      <c r="BL145" t="s">
        <v>97</v>
      </c>
      <c r="BM145" t="s">
        <v>526</v>
      </c>
      <c r="BR145" t="s">
        <v>100</v>
      </c>
      <c r="BS145" t="s">
        <v>1873</v>
      </c>
      <c r="BT145">
        <f>HYPERLINK("https%3A%2F%2Fwww.webofscience.com%2Fwos%2Fwoscc%2Ffull-record%2FWOS:000250181400010","View Full Record in Web of Science")</f>
        <v>0</v>
      </c>
    </row>
    <row r="146" spans="1:72" ht="12.75">
      <c r="A146" t="s">
        <v>72</v>
      </c>
      <c r="B146" t="s">
        <v>1874</v>
      </c>
      <c r="F146" t="s">
        <v>1875</v>
      </c>
      <c r="I146" t="s">
        <v>1876</v>
      </c>
      <c r="J146" t="s">
        <v>77</v>
      </c>
      <c r="M146" t="s">
        <v>78</v>
      </c>
      <c r="N146" t="s">
        <v>79</v>
      </c>
      <c r="T146" t="s">
        <v>1877</v>
      </c>
      <c r="U146" t="s">
        <v>1878</v>
      </c>
      <c r="V146" t="s">
        <v>1879</v>
      </c>
      <c r="W146" t="s">
        <v>1880</v>
      </c>
      <c r="Y146" t="s">
        <v>1881</v>
      </c>
      <c r="Z146" t="s">
        <v>1882</v>
      </c>
      <c r="AG146">
        <v>30</v>
      </c>
      <c r="AH146">
        <v>36</v>
      </c>
      <c r="AI146">
        <v>36</v>
      </c>
      <c r="AJ146">
        <v>0</v>
      </c>
      <c r="AK146">
        <v>7</v>
      </c>
      <c r="AL146" t="s">
        <v>88</v>
      </c>
      <c r="AM146" t="s">
        <v>89</v>
      </c>
      <c r="AN146" t="s">
        <v>90</v>
      </c>
      <c r="AO146" t="s">
        <v>91</v>
      </c>
      <c r="AR146" t="s">
        <v>93</v>
      </c>
      <c r="AS146" t="s">
        <v>94</v>
      </c>
      <c r="AT146" t="s">
        <v>524</v>
      </c>
      <c r="AU146">
        <v>2007</v>
      </c>
      <c r="AV146">
        <v>30</v>
      </c>
      <c r="AW146">
        <v>11</v>
      </c>
      <c r="BB146">
        <v>2387</v>
      </c>
      <c r="BC146">
        <v>2399</v>
      </c>
      <c r="BE146" t="s">
        <v>1883</v>
      </c>
      <c r="BF146">
        <f>HYPERLINK("http://dx.doi.org/10.1016/j.advwatres.2007.05.014","http://dx.doi.org/10.1016/j.advwatres.2007.05.014")</f>
        <v>0</v>
      </c>
      <c r="BI146">
        <v>13</v>
      </c>
      <c r="BJ146" t="s">
        <v>97</v>
      </c>
      <c r="BK146" t="s">
        <v>98</v>
      </c>
      <c r="BL146" t="s">
        <v>97</v>
      </c>
      <c r="BM146" t="s">
        <v>526</v>
      </c>
      <c r="BR146" t="s">
        <v>100</v>
      </c>
      <c r="BS146" t="s">
        <v>1884</v>
      </c>
      <c r="BT146">
        <f>HYPERLINK("https%3A%2F%2Fwww.webofscience.com%2Fwos%2Fwoscc%2Ffull-record%2FWOS:000250181400014","View Full Record in Web of Science")</f>
        <v>0</v>
      </c>
    </row>
    <row r="147" spans="1:72" ht="12.75">
      <c r="A147" t="s">
        <v>72</v>
      </c>
      <c r="B147" t="s">
        <v>1885</v>
      </c>
      <c r="F147" t="s">
        <v>1886</v>
      </c>
      <c r="I147" t="s">
        <v>1887</v>
      </c>
      <c r="J147" t="s">
        <v>77</v>
      </c>
      <c r="M147" t="s">
        <v>78</v>
      </c>
      <c r="N147" t="s">
        <v>629</v>
      </c>
      <c r="T147" t="s">
        <v>1888</v>
      </c>
      <c r="W147" t="s">
        <v>1889</v>
      </c>
      <c r="Y147" t="s">
        <v>1890</v>
      </c>
      <c r="Z147" t="s">
        <v>1891</v>
      </c>
      <c r="AA147" t="s">
        <v>1892</v>
      </c>
      <c r="AB147" t="s">
        <v>1893</v>
      </c>
      <c r="AG147">
        <v>13</v>
      </c>
      <c r="AH147">
        <v>1</v>
      </c>
      <c r="AI147">
        <v>1</v>
      </c>
      <c r="AJ147">
        <v>0</v>
      </c>
      <c r="AK147">
        <v>0</v>
      </c>
      <c r="AL147" t="s">
        <v>88</v>
      </c>
      <c r="AM147" t="s">
        <v>89</v>
      </c>
      <c r="AN147" t="s">
        <v>90</v>
      </c>
      <c r="AO147" t="s">
        <v>91</v>
      </c>
      <c r="AR147" t="s">
        <v>93</v>
      </c>
      <c r="AS147" t="s">
        <v>94</v>
      </c>
      <c r="AT147" t="s">
        <v>174</v>
      </c>
      <c r="AU147">
        <v>2007</v>
      </c>
      <c r="AV147">
        <v>30</v>
      </c>
      <c r="AW147">
        <v>9</v>
      </c>
      <c r="BB147">
        <v>2054</v>
      </c>
      <c r="BC147">
        <v>2057</v>
      </c>
      <c r="BE147" t="s">
        <v>1894</v>
      </c>
      <c r="BF147">
        <f>HYPERLINK("http://dx.doi.org/10.1016/j.advwatres.2007.03.003","http://dx.doi.org/10.1016/j.advwatres.2007.03.003")</f>
        <v>0</v>
      </c>
      <c r="BI147">
        <v>4</v>
      </c>
      <c r="BJ147" t="s">
        <v>97</v>
      </c>
      <c r="BK147" t="s">
        <v>98</v>
      </c>
      <c r="BL147" t="s">
        <v>97</v>
      </c>
      <c r="BM147" t="s">
        <v>176</v>
      </c>
      <c r="BR147" t="s">
        <v>100</v>
      </c>
      <c r="BS147" t="s">
        <v>1895</v>
      </c>
      <c r="BT147">
        <f>HYPERLINK("https%3A%2F%2Fwww.webofscience.com%2Fwos%2Fwoscc%2Ffull-record%2FWOS:000248435700015","View Full Record in Web of Science")</f>
        <v>0</v>
      </c>
    </row>
    <row r="148" spans="1:72" ht="12.75">
      <c r="A148" t="s">
        <v>72</v>
      </c>
      <c r="B148" t="s">
        <v>1896</v>
      </c>
      <c r="F148" t="s">
        <v>1897</v>
      </c>
      <c r="I148" t="s">
        <v>1898</v>
      </c>
      <c r="J148" t="s">
        <v>77</v>
      </c>
      <c r="M148" t="s">
        <v>78</v>
      </c>
      <c r="N148" t="s">
        <v>79</v>
      </c>
      <c r="T148" t="s">
        <v>1899</v>
      </c>
      <c r="U148" t="s">
        <v>1900</v>
      </c>
      <c r="V148" t="s">
        <v>1901</v>
      </c>
      <c r="W148" t="s">
        <v>1902</v>
      </c>
      <c r="Y148" t="s">
        <v>1903</v>
      </c>
      <c r="Z148" t="s">
        <v>1904</v>
      </c>
      <c r="AA148" t="s">
        <v>1905</v>
      </c>
      <c r="AB148" t="s">
        <v>1906</v>
      </c>
      <c r="AG148">
        <v>16</v>
      </c>
      <c r="AH148">
        <v>49</v>
      </c>
      <c r="AI148">
        <v>52</v>
      </c>
      <c r="AJ148">
        <v>1</v>
      </c>
      <c r="AK148">
        <v>17</v>
      </c>
      <c r="AL148" t="s">
        <v>88</v>
      </c>
      <c r="AM148" t="s">
        <v>89</v>
      </c>
      <c r="AN148" t="s">
        <v>90</v>
      </c>
      <c r="AO148" t="s">
        <v>91</v>
      </c>
      <c r="AP148" t="s">
        <v>92</v>
      </c>
      <c r="AR148" t="s">
        <v>93</v>
      </c>
      <c r="AS148" t="s">
        <v>94</v>
      </c>
      <c r="AT148" t="s">
        <v>202</v>
      </c>
      <c r="AU148">
        <v>2007</v>
      </c>
      <c r="AV148">
        <v>30</v>
      </c>
      <c r="AW148">
        <v>8</v>
      </c>
      <c r="BB148">
        <v>1711</v>
      </c>
      <c r="BC148">
        <v>1721</v>
      </c>
      <c r="BE148" t="s">
        <v>1907</v>
      </c>
      <c r="BF148">
        <f>HYPERLINK("http://dx.doi.org/10.1016/j.advwatres.2007.01.001","http://dx.doi.org/10.1016/j.advwatres.2007.01.001")</f>
        <v>0</v>
      </c>
      <c r="BI148">
        <v>11</v>
      </c>
      <c r="BJ148" t="s">
        <v>97</v>
      </c>
      <c r="BK148" t="s">
        <v>98</v>
      </c>
      <c r="BL148" t="s">
        <v>97</v>
      </c>
      <c r="BM148" t="s">
        <v>204</v>
      </c>
      <c r="BR148" t="s">
        <v>100</v>
      </c>
      <c r="BS148" t="s">
        <v>1908</v>
      </c>
      <c r="BT148">
        <f>HYPERLINK("https%3A%2F%2Fwww.webofscience.com%2Fwos%2Fwoscc%2Ffull-record%2FWOS:000247713700001","View Full Record in Web of Science")</f>
        <v>0</v>
      </c>
    </row>
    <row r="149" spans="1:72" ht="12.75">
      <c r="A149" t="s">
        <v>72</v>
      </c>
      <c r="B149" t="s">
        <v>1909</v>
      </c>
      <c r="F149" t="s">
        <v>1910</v>
      </c>
      <c r="I149" t="s">
        <v>1911</v>
      </c>
      <c r="J149" t="s">
        <v>77</v>
      </c>
      <c r="M149" t="s">
        <v>78</v>
      </c>
      <c r="N149" t="s">
        <v>79</v>
      </c>
      <c r="T149" t="s">
        <v>1912</v>
      </c>
      <c r="U149" t="s">
        <v>1913</v>
      </c>
      <c r="V149" t="s">
        <v>1914</v>
      </c>
      <c r="W149" t="s">
        <v>1060</v>
      </c>
      <c r="Y149" t="s">
        <v>1061</v>
      </c>
      <c r="Z149" t="s">
        <v>1062</v>
      </c>
      <c r="AA149" t="s">
        <v>1063</v>
      </c>
      <c r="AB149" t="s">
        <v>1064</v>
      </c>
      <c r="AG149">
        <v>38</v>
      </c>
      <c r="AH149">
        <v>12</v>
      </c>
      <c r="AI149">
        <v>12</v>
      </c>
      <c r="AJ149">
        <v>0</v>
      </c>
      <c r="AK149">
        <v>3</v>
      </c>
      <c r="AL149" t="s">
        <v>88</v>
      </c>
      <c r="AM149" t="s">
        <v>89</v>
      </c>
      <c r="AN149" t="s">
        <v>90</v>
      </c>
      <c r="AO149" t="s">
        <v>91</v>
      </c>
      <c r="AP149" t="s">
        <v>92</v>
      </c>
      <c r="AR149" t="s">
        <v>93</v>
      </c>
      <c r="AS149" t="s">
        <v>94</v>
      </c>
      <c r="AT149" t="s">
        <v>111</v>
      </c>
      <c r="AU149">
        <v>2007</v>
      </c>
      <c r="AV149">
        <v>30</v>
      </c>
      <c r="AW149">
        <v>3</v>
      </c>
      <c r="BB149">
        <v>665</v>
      </c>
      <c r="BC149">
        <v>685</v>
      </c>
      <c r="BE149" t="s">
        <v>1915</v>
      </c>
      <c r="BF149">
        <f>HYPERLINK("http://dx.doi.org/10.1016/j.advwatres.2006.03.007","http://dx.doi.org/10.1016/j.advwatres.2006.03.007")</f>
        <v>0</v>
      </c>
      <c r="BI149">
        <v>21</v>
      </c>
      <c r="BJ149" t="s">
        <v>97</v>
      </c>
      <c r="BK149" t="s">
        <v>98</v>
      </c>
      <c r="BL149" t="s">
        <v>97</v>
      </c>
      <c r="BM149" t="s">
        <v>113</v>
      </c>
      <c r="BR149" t="s">
        <v>100</v>
      </c>
      <c r="BS149" t="s">
        <v>1916</v>
      </c>
      <c r="BT149">
        <f>HYPERLINK("https%3A%2F%2Fwww.webofscience.com%2Fwos%2Fwoscc%2Ffull-record%2FWOS:000244977700028","View Full Record in Web of Science")</f>
        <v>0</v>
      </c>
    </row>
    <row r="150" spans="1:72" ht="12.75">
      <c r="A150" t="s">
        <v>72</v>
      </c>
      <c r="B150" t="s">
        <v>1917</v>
      </c>
      <c r="F150" t="s">
        <v>1918</v>
      </c>
      <c r="I150" t="s">
        <v>1919</v>
      </c>
      <c r="J150" t="s">
        <v>77</v>
      </c>
      <c r="M150" t="s">
        <v>78</v>
      </c>
      <c r="N150" t="s">
        <v>146</v>
      </c>
      <c r="O150" t="s">
        <v>276</v>
      </c>
      <c r="P150">
        <v>2004</v>
      </c>
      <c r="Q150" t="s">
        <v>277</v>
      </c>
      <c r="T150" t="s">
        <v>1920</v>
      </c>
      <c r="U150" t="s">
        <v>1921</v>
      </c>
      <c r="V150" t="s">
        <v>1922</v>
      </c>
      <c r="W150" t="s">
        <v>1923</v>
      </c>
      <c r="Y150" t="s">
        <v>1924</v>
      </c>
      <c r="Z150" t="s">
        <v>1925</v>
      </c>
      <c r="AB150" t="s">
        <v>1926</v>
      </c>
      <c r="AG150">
        <v>45</v>
      </c>
      <c r="AH150">
        <v>17</v>
      </c>
      <c r="AI150">
        <v>17</v>
      </c>
      <c r="AJ150">
        <v>0</v>
      </c>
      <c r="AK150">
        <v>13</v>
      </c>
      <c r="AL150" t="s">
        <v>88</v>
      </c>
      <c r="AM150" t="s">
        <v>89</v>
      </c>
      <c r="AN150" t="s">
        <v>90</v>
      </c>
      <c r="AO150" t="s">
        <v>91</v>
      </c>
      <c r="AP150" t="s">
        <v>92</v>
      </c>
      <c r="AR150" t="s">
        <v>93</v>
      </c>
      <c r="AS150" t="s">
        <v>94</v>
      </c>
      <c r="AT150" t="s">
        <v>285</v>
      </c>
      <c r="AU150">
        <v>2007</v>
      </c>
      <c r="AV150">
        <v>30</v>
      </c>
      <c r="AW150">
        <v>2</v>
      </c>
      <c r="AZ150" t="s">
        <v>158</v>
      </c>
      <c r="BB150">
        <v>199</v>
      </c>
      <c r="BC150">
        <v>213</v>
      </c>
      <c r="BE150" t="s">
        <v>1927</v>
      </c>
      <c r="BF150">
        <f>HYPERLINK("http://dx.doi.org/10.1016/j.advwatres.2005.04.017","http://dx.doi.org/10.1016/j.advwatres.2005.04.017")</f>
        <v>0</v>
      </c>
      <c r="BI150">
        <v>15</v>
      </c>
      <c r="BJ150" t="s">
        <v>97</v>
      </c>
      <c r="BK150" t="s">
        <v>160</v>
      </c>
      <c r="BL150" t="s">
        <v>97</v>
      </c>
      <c r="BM150" t="s">
        <v>287</v>
      </c>
      <c r="BR150" t="s">
        <v>100</v>
      </c>
      <c r="BS150" t="s">
        <v>1928</v>
      </c>
      <c r="BT150">
        <f>HYPERLINK("https%3A%2F%2Fwww.webofscience.com%2Fwos%2Fwoscc%2Ffull-record%2FWOS:000243620000004","View Full Record in Web of Science")</f>
        <v>0</v>
      </c>
    </row>
    <row r="151" spans="1:72" ht="12.75">
      <c r="A151" t="s">
        <v>72</v>
      </c>
      <c r="B151" t="s">
        <v>1929</v>
      </c>
      <c r="F151" t="s">
        <v>1930</v>
      </c>
      <c r="I151" t="s">
        <v>1931</v>
      </c>
      <c r="J151" t="s">
        <v>77</v>
      </c>
      <c r="M151" t="s">
        <v>78</v>
      </c>
      <c r="N151" t="s">
        <v>79</v>
      </c>
      <c r="T151" t="s">
        <v>1932</v>
      </c>
      <c r="U151" t="s">
        <v>1933</v>
      </c>
      <c r="V151" t="s">
        <v>1934</v>
      </c>
      <c r="W151" t="s">
        <v>1935</v>
      </c>
      <c r="Y151" t="s">
        <v>1936</v>
      </c>
      <c r="Z151" t="s">
        <v>1937</v>
      </c>
      <c r="AA151" t="s">
        <v>1938</v>
      </c>
      <c r="AB151" t="s">
        <v>1939</v>
      </c>
      <c r="AG151">
        <v>15</v>
      </c>
      <c r="AH151">
        <v>37</v>
      </c>
      <c r="AI151">
        <v>41</v>
      </c>
      <c r="AJ151">
        <v>3</v>
      </c>
      <c r="AK151">
        <v>24</v>
      </c>
      <c r="AL151" t="s">
        <v>88</v>
      </c>
      <c r="AM151" t="s">
        <v>89</v>
      </c>
      <c r="AN151" t="s">
        <v>90</v>
      </c>
      <c r="AO151" t="s">
        <v>91</v>
      </c>
      <c r="AP151" t="s">
        <v>92</v>
      </c>
      <c r="AR151" t="s">
        <v>93</v>
      </c>
      <c r="AS151" t="s">
        <v>94</v>
      </c>
      <c r="AT151" t="s">
        <v>202</v>
      </c>
      <c r="AU151">
        <v>2007</v>
      </c>
      <c r="AV151">
        <v>30</v>
      </c>
      <c r="AW151">
        <v>8</v>
      </c>
      <c r="BB151">
        <v>1746</v>
      </c>
      <c r="BC151">
        <v>1755</v>
      </c>
      <c r="BE151" t="s">
        <v>1940</v>
      </c>
      <c r="BF151">
        <f>HYPERLINK("http://dx.doi.org/10.1016/j.advwatres.2007.01.003","http://dx.doi.org/10.1016/j.advwatres.2007.01.003")</f>
        <v>0</v>
      </c>
      <c r="BI151">
        <v>10</v>
      </c>
      <c r="BJ151" t="s">
        <v>97</v>
      </c>
      <c r="BK151" t="s">
        <v>98</v>
      </c>
      <c r="BL151" t="s">
        <v>97</v>
      </c>
      <c r="BM151" t="s">
        <v>204</v>
      </c>
      <c r="BR151" t="s">
        <v>100</v>
      </c>
      <c r="BS151" t="s">
        <v>1941</v>
      </c>
      <c r="BT151">
        <f>HYPERLINK("https%3A%2F%2Fwww.webofscience.com%2Fwos%2Fwoscc%2Ffull-record%2FWOS:000247713700004","View Full Record in Web of Science")</f>
        <v>0</v>
      </c>
    </row>
    <row r="152" spans="1:72" ht="12.75">
      <c r="A152" t="s">
        <v>72</v>
      </c>
      <c r="B152" t="s">
        <v>1942</v>
      </c>
      <c r="F152" t="s">
        <v>1943</v>
      </c>
      <c r="I152" t="s">
        <v>1944</v>
      </c>
      <c r="J152" t="s">
        <v>77</v>
      </c>
      <c r="M152" t="s">
        <v>78</v>
      </c>
      <c r="N152" t="s">
        <v>79</v>
      </c>
      <c r="T152" t="s">
        <v>1945</v>
      </c>
      <c r="U152" t="s">
        <v>1946</v>
      </c>
      <c r="V152" t="s">
        <v>1947</v>
      </c>
      <c r="W152" t="s">
        <v>1948</v>
      </c>
      <c r="Y152" t="s">
        <v>1949</v>
      </c>
      <c r="Z152" t="s">
        <v>1950</v>
      </c>
      <c r="AA152" t="s">
        <v>1951</v>
      </c>
      <c r="AB152" t="s">
        <v>1952</v>
      </c>
      <c r="AG152">
        <v>38</v>
      </c>
      <c r="AH152">
        <v>274</v>
      </c>
      <c r="AI152">
        <v>279</v>
      </c>
      <c r="AJ152">
        <v>3</v>
      </c>
      <c r="AK152">
        <v>86</v>
      </c>
      <c r="AL152" t="s">
        <v>88</v>
      </c>
      <c r="AM152" t="s">
        <v>89</v>
      </c>
      <c r="AN152" t="s">
        <v>90</v>
      </c>
      <c r="AO152" t="s">
        <v>91</v>
      </c>
      <c r="AP152" t="s">
        <v>92</v>
      </c>
      <c r="AR152" t="s">
        <v>93</v>
      </c>
      <c r="AS152" t="s">
        <v>94</v>
      </c>
      <c r="AT152" t="s">
        <v>202</v>
      </c>
      <c r="AU152">
        <v>2007</v>
      </c>
      <c r="AV152">
        <v>30</v>
      </c>
      <c r="AW152">
        <v>8</v>
      </c>
      <c r="BB152">
        <v>1831</v>
      </c>
      <c r="BC152">
        <v>1843</v>
      </c>
      <c r="BE152" t="s">
        <v>1953</v>
      </c>
      <c r="BF152">
        <f>HYPERLINK("http://dx.doi.org/10.1016/j.advwatres.2007.02.005","http://dx.doi.org/10.1016/j.advwatres.2007.02.005")</f>
        <v>0</v>
      </c>
      <c r="BI152">
        <v>13</v>
      </c>
      <c r="BJ152" t="s">
        <v>97</v>
      </c>
      <c r="BK152" t="s">
        <v>98</v>
      </c>
      <c r="BL152" t="s">
        <v>97</v>
      </c>
      <c r="BM152" t="s">
        <v>204</v>
      </c>
      <c r="BR152" t="s">
        <v>100</v>
      </c>
      <c r="BS152" t="s">
        <v>1954</v>
      </c>
      <c r="BT152">
        <f>HYPERLINK("https%3A%2F%2Fwww.webofscience.com%2Fwos%2Fwoscc%2Ffull-record%2FWOS:000247713700010","View Full Record in Web of Science")</f>
        <v>0</v>
      </c>
    </row>
    <row r="153" spans="1:72" ht="12.75">
      <c r="A153" t="s">
        <v>72</v>
      </c>
      <c r="B153" t="s">
        <v>1955</v>
      </c>
      <c r="F153" t="s">
        <v>1956</v>
      </c>
      <c r="I153" t="s">
        <v>1957</v>
      </c>
      <c r="J153" t="s">
        <v>77</v>
      </c>
      <c r="M153" t="s">
        <v>78</v>
      </c>
      <c r="N153" t="s">
        <v>629</v>
      </c>
      <c r="U153" t="s">
        <v>1958</v>
      </c>
      <c r="W153" t="s">
        <v>1959</v>
      </c>
      <c r="Y153" t="s">
        <v>1035</v>
      </c>
      <c r="Z153" t="s">
        <v>1036</v>
      </c>
      <c r="AA153" t="s">
        <v>1960</v>
      </c>
      <c r="AB153" t="s">
        <v>1961</v>
      </c>
      <c r="AG153">
        <v>26</v>
      </c>
      <c r="AH153">
        <v>8</v>
      </c>
      <c r="AI153">
        <v>8</v>
      </c>
      <c r="AJ153">
        <v>0</v>
      </c>
      <c r="AK153">
        <v>4</v>
      </c>
      <c r="AL153" t="s">
        <v>88</v>
      </c>
      <c r="AM153" t="s">
        <v>89</v>
      </c>
      <c r="AN153" t="s">
        <v>90</v>
      </c>
      <c r="AO153" t="s">
        <v>91</v>
      </c>
      <c r="AR153" t="s">
        <v>93</v>
      </c>
      <c r="AS153" t="s">
        <v>94</v>
      </c>
      <c r="AT153" t="s">
        <v>216</v>
      </c>
      <c r="AU153">
        <v>2007</v>
      </c>
      <c r="AV153">
        <v>30</v>
      </c>
      <c r="AW153" t="s">
        <v>217</v>
      </c>
      <c r="BB153">
        <v>1387</v>
      </c>
      <c r="BC153">
        <v>1391</v>
      </c>
      <c r="BE153" t="s">
        <v>1962</v>
      </c>
      <c r="BF153">
        <f>HYPERLINK("http://dx.doi.org/10.1016/j.advwatres.2006.05.031","http://dx.doi.org/10.1016/j.advwatres.2006.05.031")</f>
        <v>0</v>
      </c>
      <c r="BI153">
        <v>5</v>
      </c>
      <c r="BJ153" t="s">
        <v>97</v>
      </c>
      <c r="BK153" t="s">
        <v>98</v>
      </c>
      <c r="BL153" t="s">
        <v>97</v>
      </c>
      <c r="BM153" t="s">
        <v>219</v>
      </c>
      <c r="BR153" t="s">
        <v>100</v>
      </c>
      <c r="BS153" t="s">
        <v>1963</v>
      </c>
      <c r="BT153">
        <f>HYPERLINK("https%3A%2F%2Fwww.webofscience.com%2Fwos%2Fwoscc%2Ffull-record%2FWOS:000246902300001","View Full Record in Web of Science")</f>
        <v>0</v>
      </c>
    </row>
    <row r="154" spans="1:72" ht="12.75">
      <c r="A154" t="s">
        <v>72</v>
      </c>
      <c r="B154" t="s">
        <v>1964</v>
      </c>
      <c r="F154" t="s">
        <v>1965</v>
      </c>
      <c r="I154" t="s">
        <v>1966</v>
      </c>
      <c r="J154" t="s">
        <v>77</v>
      </c>
      <c r="M154" t="s">
        <v>78</v>
      </c>
      <c r="N154" t="s">
        <v>79</v>
      </c>
      <c r="T154" t="s">
        <v>1967</v>
      </c>
      <c r="U154" t="s">
        <v>1968</v>
      </c>
      <c r="V154" t="s">
        <v>1969</v>
      </c>
      <c r="W154" t="s">
        <v>1970</v>
      </c>
      <c r="Y154" t="s">
        <v>1971</v>
      </c>
      <c r="Z154" t="s">
        <v>1972</v>
      </c>
      <c r="AA154" t="s">
        <v>1973</v>
      </c>
      <c r="AB154" t="s">
        <v>1974</v>
      </c>
      <c r="AG154">
        <v>41</v>
      </c>
      <c r="AH154">
        <v>130</v>
      </c>
      <c r="AI154">
        <v>130</v>
      </c>
      <c r="AJ154">
        <v>1</v>
      </c>
      <c r="AK154">
        <v>50</v>
      </c>
      <c r="AL154" t="s">
        <v>88</v>
      </c>
      <c r="AM154" t="s">
        <v>89</v>
      </c>
      <c r="AN154" t="s">
        <v>90</v>
      </c>
      <c r="AO154" t="s">
        <v>91</v>
      </c>
      <c r="AP154" t="s">
        <v>92</v>
      </c>
      <c r="AR154" t="s">
        <v>93</v>
      </c>
      <c r="AS154" t="s">
        <v>94</v>
      </c>
      <c r="AT154" t="s">
        <v>257</v>
      </c>
      <c r="AU154">
        <v>2007</v>
      </c>
      <c r="AV154">
        <v>30</v>
      </c>
      <c r="AW154">
        <v>4</v>
      </c>
      <c r="BB154">
        <v>913</v>
      </c>
      <c r="BC154">
        <v>926</v>
      </c>
      <c r="BE154" t="s">
        <v>1975</v>
      </c>
      <c r="BF154">
        <f>HYPERLINK("http://dx.doi.org/10.1016/j.advwatres.2006.08.005","http://dx.doi.org/10.1016/j.advwatres.2006.08.005")</f>
        <v>0</v>
      </c>
      <c r="BI154">
        <v>14</v>
      </c>
      <c r="BJ154" t="s">
        <v>97</v>
      </c>
      <c r="BK154" t="s">
        <v>98</v>
      </c>
      <c r="BL154" t="s">
        <v>97</v>
      </c>
      <c r="BM154" t="s">
        <v>259</v>
      </c>
      <c r="BO154" t="s">
        <v>724</v>
      </c>
      <c r="BR154" t="s">
        <v>100</v>
      </c>
      <c r="BS154" t="s">
        <v>1976</v>
      </c>
      <c r="BT154">
        <f>HYPERLINK("https%3A%2F%2Fwww.webofscience.com%2Fwos%2Fwoscc%2Ffull-record%2FWOS:000245259400014","View Full Record in Web of Science")</f>
        <v>0</v>
      </c>
    </row>
    <row r="155" spans="1:72" ht="12.75">
      <c r="A155" t="s">
        <v>72</v>
      </c>
      <c r="B155" t="s">
        <v>1977</v>
      </c>
      <c r="F155" t="s">
        <v>1978</v>
      </c>
      <c r="I155" t="s">
        <v>1979</v>
      </c>
      <c r="J155" t="s">
        <v>77</v>
      </c>
      <c r="M155" t="s">
        <v>78</v>
      </c>
      <c r="N155" t="s">
        <v>79</v>
      </c>
      <c r="T155" t="s">
        <v>1980</v>
      </c>
      <c r="U155" t="s">
        <v>1981</v>
      </c>
      <c r="V155" t="s">
        <v>1982</v>
      </c>
      <c r="W155" t="s">
        <v>1983</v>
      </c>
      <c r="Y155" t="s">
        <v>1984</v>
      </c>
      <c r="Z155" t="s">
        <v>1985</v>
      </c>
      <c r="AG155">
        <v>33</v>
      </c>
      <c r="AH155">
        <v>51</v>
      </c>
      <c r="AI155">
        <v>53</v>
      </c>
      <c r="AJ155">
        <v>0</v>
      </c>
      <c r="AK155">
        <v>16</v>
      </c>
      <c r="AL155" t="s">
        <v>88</v>
      </c>
      <c r="AM155" t="s">
        <v>89</v>
      </c>
      <c r="AN155" t="s">
        <v>90</v>
      </c>
      <c r="AO155" t="s">
        <v>91</v>
      </c>
      <c r="AP155" t="s">
        <v>92</v>
      </c>
      <c r="AR155" t="s">
        <v>93</v>
      </c>
      <c r="AS155" t="s">
        <v>94</v>
      </c>
      <c r="AT155" t="s">
        <v>257</v>
      </c>
      <c r="AU155">
        <v>2007</v>
      </c>
      <c r="AV155">
        <v>30</v>
      </c>
      <c r="AW155">
        <v>4</v>
      </c>
      <c r="BB155">
        <v>715</v>
      </c>
      <c r="BC155">
        <v>729</v>
      </c>
      <c r="BE155" t="s">
        <v>1986</v>
      </c>
      <c r="BF155">
        <f>HYPERLINK("http://dx.doi.org/10.1016/j.advwatres.2006.06.007","http://dx.doi.org/10.1016/j.advwatres.2006.06.007")</f>
        <v>0</v>
      </c>
      <c r="BI155">
        <v>15</v>
      </c>
      <c r="BJ155" t="s">
        <v>97</v>
      </c>
      <c r="BK155" t="s">
        <v>98</v>
      </c>
      <c r="BL155" t="s">
        <v>97</v>
      </c>
      <c r="BM155" t="s">
        <v>259</v>
      </c>
      <c r="BR155" t="s">
        <v>100</v>
      </c>
      <c r="BS155" t="s">
        <v>1987</v>
      </c>
      <c r="BT155">
        <f>HYPERLINK("https%3A%2F%2Fwww.webofscience.com%2Fwos%2Fwoscc%2Ffull-record%2FWOS:000245259400002","View Full Record in Web of Science")</f>
        <v>0</v>
      </c>
    </row>
    <row r="156" spans="1:72" ht="12.75">
      <c r="A156" t="s">
        <v>72</v>
      </c>
      <c r="B156" t="s">
        <v>1988</v>
      </c>
      <c r="F156" t="s">
        <v>1989</v>
      </c>
      <c r="I156" t="s">
        <v>1990</v>
      </c>
      <c r="J156" t="s">
        <v>77</v>
      </c>
      <c r="M156" t="s">
        <v>78</v>
      </c>
      <c r="N156" t="s">
        <v>79</v>
      </c>
      <c r="T156" t="s">
        <v>1991</v>
      </c>
      <c r="U156" t="s">
        <v>1992</v>
      </c>
      <c r="V156" t="s">
        <v>1993</v>
      </c>
      <c r="W156" t="s">
        <v>1994</v>
      </c>
      <c r="Y156" t="s">
        <v>1995</v>
      </c>
      <c r="Z156" t="s">
        <v>1996</v>
      </c>
      <c r="AA156" t="s">
        <v>1997</v>
      </c>
      <c r="AB156" t="s">
        <v>1998</v>
      </c>
      <c r="AG156">
        <v>18</v>
      </c>
      <c r="AH156">
        <v>10</v>
      </c>
      <c r="AI156">
        <v>10</v>
      </c>
      <c r="AJ156">
        <v>0</v>
      </c>
      <c r="AK156">
        <v>18</v>
      </c>
      <c r="AL156" t="s">
        <v>88</v>
      </c>
      <c r="AM156" t="s">
        <v>89</v>
      </c>
      <c r="AN156" t="s">
        <v>90</v>
      </c>
      <c r="AO156" t="s">
        <v>91</v>
      </c>
      <c r="AP156" t="s">
        <v>92</v>
      </c>
      <c r="AR156" t="s">
        <v>93</v>
      </c>
      <c r="AS156" t="s">
        <v>94</v>
      </c>
      <c r="AT156" t="s">
        <v>257</v>
      </c>
      <c r="AU156">
        <v>2007</v>
      </c>
      <c r="AV156">
        <v>30</v>
      </c>
      <c r="AW156">
        <v>4</v>
      </c>
      <c r="BB156">
        <v>984</v>
      </c>
      <c r="BC156">
        <v>997</v>
      </c>
      <c r="BE156" t="s">
        <v>1999</v>
      </c>
      <c r="BF156">
        <f>HYPERLINK("http://dx.doi.org/10.1016/j.advwatres.2006.08.007","http://dx.doi.org/10.1016/j.advwatres.2006.08.007")</f>
        <v>0</v>
      </c>
      <c r="BI156">
        <v>14</v>
      </c>
      <c r="BJ156" t="s">
        <v>97</v>
      </c>
      <c r="BK156" t="s">
        <v>98</v>
      </c>
      <c r="BL156" t="s">
        <v>97</v>
      </c>
      <c r="BM156" t="s">
        <v>259</v>
      </c>
      <c r="BR156" t="s">
        <v>100</v>
      </c>
      <c r="BS156" t="s">
        <v>2000</v>
      </c>
      <c r="BT156">
        <f>HYPERLINK("https%3A%2F%2Fwww.webofscience.com%2Fwos%2Fwoscc%2Ffull-record%2FWOS:000245259400019","View Full Record in Web of Science")</f>
        <v>0</v>
      </c>
    </row>
    <row r="157" spans="1:72" ht="12.75">
      <c r="A157" t="s">
        <v>72</v>
      </c>
      <c r="B157" t="s">
        <v>2001</v>
      </c>
      <c r="F157" t="s">
        <v>2002</v>
      </c>
      <c r="I157" t="s">
        <v>2003</v>
      </c>
      <c r="J157" t="s">
        <v>77</v>
      </c>
      <c r="M157" t="s">
        <v>78</v>
      </c>
      <c r="N157" t="s">
        <v>79</v>
      </c>
      <c r="T157" t="s">
        <v>2004</v>
      </c>
      <c r="V157" t="s">
        <v>2005</v>
      </c>
      <c r="W157" t="s">
        <v>2006</v>
      </c>
      <c r="Y157" t="s">
        <v>2007</v>
      </c>
      <c r="Z157" t="s">
        <v>2008</v>
      </c>
      <c r="AG157">
        <v>13</v>
      </c>
      <c r="AH157">
        <v>5</v>
      </c>
      <c r="AI157">
        <v>5</v>
      </c>
      <c r="AJ157">
        <v>0</v>
      </c>
      <c r="AK157">
        <v>1</v>
      </c>
      <c r="AL157" t="s">
        <v>88</v>
      </c>
      <c r="AM157" t="s">
        <v>89</v>
      </c>
      <c r="AN157" t="s">
        <v>90</v>
      </c>
      <c r="AO157" t="s">
        <v>91</v>
      </c>
      <c r="AP157" t="s">
        <v>92</v>
      </c>
      <c r="AR157" t="s">
        <v>93</v>
      </c>
      <c r="AS157" t="s">
        <v>94</v>
      </c>
      <c r="AT157" t="s">
        <v>257</v>
      </c>
      <c r="AU157">
        <v>2007</v>
      </c>
      <c r="AV157">
        <v>30</v>
      </c>
      <c r="AW157">
        <v>4</v>
      </c>
      <c r="BB157">
        <v>1053</v>
      </c>
      <c r="BC157">
        <v>1055</v>
      </c>
      <c r="BE157" t="s">
        <v>2009</v>
      </c>
      <c r="BF157">
        <f>HYPERLINK("http://dx.doi.org/10.1016/j.advwatres.2006.07.003","http://dx.doi.org/10.1016/j.advwatres.2006.07.003")</f>
        <v>0</v>
      </c>
      <c r="BI157">
        <v>3</v>
      </c>
      <c r="BJ157" t="s">
        <v>97</v>
      </c>
      <c r="BK157" t="s">
        <v>98</v>
      </c>
      <c r="BL157" t="s">
        <v>97</v>
      </c>
      <c r="BM157" t="s">
        <v>259</v>
      </c>
      <c r="BR157" t="s">
        <v>100</v>
      </c>
      <c r="BS157" t="s">
        <v>2010</v>
      </c>
      <c r="BT157">
        <f>HYPERLINK("https%3A%2F%2Fwww.webofscience.com%2Fwos%2Fwoscc%2Ffull-record%2FWOS:000245259400024","View Full Record in Web of Science")</f>
        <v>0</v>
      </c>
    </row>
    <row r="158" spans="1:72" ht="12.75">
      <c r="A158" t="s">
        <v>72</v>
      </c>
      <c r="B158" t="s">
        <v>2011</v>
      </c>
      <c r="F158" t="s">
        <v>2012</v>
      </c>
      <c r="I158" t="s">
        <v>2013</v>
      </c>
      <c r="J158" t="s">
        <v>77</v>
      </c>
      <c r="M158" t="s">
        <v>78</v>
      </c>
      <c r="N158" t="s">
        <v>146</v>
      </c>
      <c r="O158" t="s">
        <v>147</v>
      </c>
      <c r="P158">
        <v>2005</v>
      </c>
      <c r="Q158" t="s">
        <v>148</v>
      </c>
      <c r="T158" t="s">
        <v>2014</v>
      </c>
      <c r="U158" t="s">
        <v>2015</v>
      </c>
      <c r="V158" t="s">
        <v>2016</v>
      </c>
      <c r="W158" t="s">
        <v>2017</v>
      </c>
      <c r="Y158" t="s">
        <v>2018</v>
      </c>
      <c r="Z158" t="s">
        <v>2019</v>
      </c>
      <c r="AA158" t="s">
        <v>2020</v>
      </c>
      <c r="AB158" t="s">
        <v>2021</v>
      </c>
      <c r="AG158">
        <v>27</v>
      </c>
      <c r="AH158">
        <v>28</v>
      </c>
      <c r="AI158">
        <v>28</v>
      </c>
      <c r="AJ158">
        <v>0</v>
      </c>
      <c r="AK158">
        <v>6</v>
      </c>
      <c r="AL158" t="s">
        <v>88</v>
      </c>
      <c r="AM158" t="s">
        <v>89</v>
      </c>
      <c r="AN158" t="s">
        <v>90</v>
      </c>
      <c r="AO158" t="s">
        <v>91</v>
      </c>
      <c r="AP158" t="s">
        <v>92</v>
      </c>
      <c r="AR158" t="s">
        <v>93</v>
      </c>
      <c r="AS158" t="s">
        <v>94</v>
      </c>
      <c r="AT158" t="s">
        <v>157</v>
      </c>
      <c r="AU158">
        <v>2007</v>
      </c>
      <c r="AV158">
        <v>30</v>
      </c>
      <c r="AW158">
        <v>10</v>
      </c>
      <c r="AZ158" t="s">
        <v>158</v>
      </c>
      <c r="BB158">
        <v>2135</v>
      </c>
      <c r="BC158">
        <v>2144</v>
      </c>
      <c r="BE158" t="s">
        <v>2022</v>
      </c>
      <c r="BF158">
        <f>HYPERLINK("http://dx.doi.org/10.1016/j.advwatres.2006.08.009","http://dx.doi.org/10.1016/j.advwatres.2006.08.009")</f>
        <v>0</v>
      </c>
      <c r="BI158">
        <v>10</v>
      </c>
      <c r="BJ158" t="s">
        <v>97</v>
      </c>
      <c r="BK158" t="s">
        <v>160</v>
      </c>
      <c r="BL158" t="s">
        <v>97</v>
      </c>
      <c r="BM158" t="s">
        <v>161</v>
      </c>
      <c r="BR158" t="s">
        <v>100</v>
      </c>
      <c r="BS158" t="s">
        <v>2023</v>
      </c>
      <c r="BT158">
        <f>HYPERLINK("https%3A%2F%2Fwww.webofscience.com%2Fwos%2Fwoscc%2Ffull-record%2FWOS:000249645700008","View Full Record in Web of Science")</f>
        <v>0</v>
      </c>
    </row>
    <row r="159" spans="1:72" ht="12.75">
      <c r="A159" t="s">
        <v>72</v>
      </c>
      <c r="B159" t="s">
        <v>2024</v>
      </c>
      <c r="F159" t="s">
        <v>2025</v>
      </c>
      <c r="I159" t="s">
        <v>2026</v>
      </c>
      <c r="J159" t="s">
        <v>77</v>
      </c>
      <c r="M159" t="s">
        <v>78</v>
      </c>
      <c r="N159" t="s">
        <v>79</v>
      </c>
      <c r="T159" t="s">
        <v>2027</v>
      </c>
      <c r="U159" t="s">
        <v>2028</v>
      </c>
      <c r="V159" t="s">
        <v>2029</v>
      </c>
      <c r="W159" t="s">
        <v>212</v>
      </c>
      <c r="Y159" t="s">
        <v>2030</v>
      </c>
      <c r="Z159" t="s">
        <v>2031</v>
      </c>
      <c r="AB159" t="s">
        <v>2032</v>
      </c>
      <c r="AG159">
        <v>45</v>
      </c>
      <c r="AH159">
        <v>18</v>
      </c>
      <c r="AI159">
        <v>20</v>
      </c>
      <c r="AJ159">
        <v>1</v>
      </c>
      <c r="AK159">
        <v>13</v>
      </c>
      <c r="AL159" t="s">
        <v>88</v>
      </c>
      <c r="AM159" t="s">
        <v>89</v>
      </c>
      <c r="AN159" t="s">
        <v>90</v>
      </c>
      <c r="AO159" t="s">
        <v>91</v>
      </c>
      <c r="AP159" t="s">
        <v>92</v>
      </c>
      <c r="AR159" t="s">
        <v>93</v>
      </c>
      <c r="AS159" t="s">
        <v>94</v>
      </c>
      <c r="AT159" t="s">
        <v>174</v>
      </c>
      <c r="AU159">
        <v>2007</v>
      </c>
      <c r="AV159">
        <v>30</v>
      </c>
      <c r="AW159">
        <v>9</v>
      </c>
      <c r="BB159">
        <v>1933</v>
      </c>
      <c r="BC159">
        <v>1942</v>
      </c>
      <c r="BE159" t="s">
        <v>2033</v>
      </c>
      <c r="BF159">
        <f>HYPERLINK("http://dx.doi.org/10.1016/j.advwatres.2007.03.006","http://dx.doi.org/10.1016/j.advwatres.2007.03.006")</f>
        <v>0</v>
      </c>
      <c r="BI159">
        <v>10</v>
      </c>
      <c r="BJ159" t="s">
        <v>97</v>
      </c>
      <c r="BK159" t="s">
        <v>98</v>
      </c>
      <c r="BL159" t="s">
        <v>97</v>
      </c>
      <c r="BM159" t="s">
        <v>176</v>
      </c>
      <c r="BR159" t="s">
        <v>100</v>
      </c>
      <c r="BS159" t="s">
        <v>2034</v>
      </c>
      <c r="BT159">
        <f>HYPERLINK("https%3A%2F%2Fwww.webofscience.com%2Fwos%2Fwoscc%2Ffull-record%2FWOS:000248435700005","View Full Record in Web of Science")</f>
        <v>0</v>
      </c>
    </row>
    <row r="160" spans="1:72" ht="12.75">
      <c r="A160" t="s">
        <v>72</v>
      </c>
      <c r="B160" t="s">
        <v>2035</v>
      </c>
      <c r="F160" t="s">
        <v>2036</v>
      </c>
      <c r="I160" t="s">
        <v>2037</v>
      </c>
      <c r="J160" t="s">
        <v>77</v>
      </c>
      <c r="M160" t="s">
        <v>78</v>
      </c>
      <c r="N160" t="s">
        <v>79</v>
      </c>
      <c r="T160" t="s">
        <v>2038</v>
      </c>
      <c r="U160" t="s">
        <v>2039</v>
      </c>
      <c r="V160" t="s">
        <v>2040</v>
      </c>
      <c r="W160" t="s">
        <v>2041</v>
      </c>
      <c r="Y160" t="s">
        <v>2042</v>
      </c>
      <c r="Z160" t="s">
        <v>2043</v>
      </c>
      <c r="AA160" t="s">
        <v>2044</v>
      </c>
      <c r="AG160">
        <v>63</v>
      </c>
      <c r="AH160">
        <v>37</v>
      </c>
      <c r="AI160">
        <v>40</v>
      </c>
      <c r="AJ160">
        <v>1</v>
      </c>
      <c r="AK160">
        <v>26</v>
      </c>
      <c r="AL160" t="s">
        <v>88</v>
      </c>
      <c r="AM160" t="s">
        <v>89</v>
      </c>
      <c r="AN160" t="s">
        <v>90</v>
      </c>
      <c r="AO160" t="s">
        <v>91</v>
      </c>
      <c r="AP160" t="s">
        <v>92</v>
      </c>
      <c r="AR160" t="s">
        <v>93</v>
      </c>
      <c r="AS160" t="s">
        <v>94</v>
      </c>
      <c r="AT160" t="s">
        <v>216</v>
      </c>
      <c r="AU160">
        <v>2007</v>
      </c>
      <c r="AV160">
        <v>30</v>
      </c>
      <c r="AW160" t="s">
        <v>217</v>
      </c>
      <c r="BB160">
        <v>1583</v>
      </c>
      <c r="BC160">
        <v>1592</v>
      </c>
      <c r="BE160" t="s">
        <v>2045</v>
      </c>
      <c r="BF160">
        <f>HYPERLINK("http://dx.doi.org/10.1016/j.advwatres.2006.05.018","http://dx.doi.org/10.1016/j.advwatres.2006.05.018")</f>
        <v>0</v>
      </c>
      <c r="BI160">
        <v>10</v>
      </c>
      <c r="BJ160" t="s">
        <v>97</v>
      </c>
      <c r="BK160" t="s">
        <v>98</v>
      </c>
      <c r="BL160" t="s">
        <v>97</v>
      </c>
      <c r="BM160" t="s">
        <v>219</v>
      </c>
      <c r="BR160" t="s">
        <v>100</v>
      </c>
      <c r="BS160" t="s">
        <v>2046</v>
      </c>
      <c r="BT160">
        <f>HYPERLINK("https%3A%2F%2Fwww.webofscience.com%2Fwos%2Fwoscc%2Ffull-record%2FWOS:000246902300014","View Full Record in Web of Science")</f>
        <v>0</v>
      </c>
    </row>
    <row r="161" spans="1:72" ht="12.75">
      <c r="A161" t="s">
        <v>72</v>
      </c>
      <c r="B161" t="s">
        <v>2047</v>
      </c>
      <c r="F161" t="s">
        <v>2048</v>
      </c>
      <c r="I161" t="s">
        <v>2049</v>
      </c>
      <c r="J161" t="s">
        <v>77</v>
      </c>
      <c r="M161" t="s">
        <v>78</v>
      </c>
      <c r="N161" t="s">
        <v>79</v>
      </c>
      <c r="T161" t="s">
        <v>2050</v>
      </c>
      <c r="U161" t="s">
        <v>2051</v>
      </c>
      <c r="V161" t="s">
        <v>2052</v>
      </c>
      <c r="W161" t="s">
        <v>850</v>
      </c>
      <c r="Y161" t="s">
        <v>2053</v>
      </c>
      <c r="Z161" t="s">
        <v>2054</v>
      </c>
      <c r="AG161">
        <v>41</v>
      </c>
      <c r="AH161">
        <v>46</v>
      </c>
      <c r="AI161">
        <v>54</v>
      </c>
      <c r="AJ161">
        <v>0</v>
      </c>
      <c r="AK161">
        <v>18</v>
      </c>
      <c r="AL161" t="s">
        <v>88</v>
      </c>
      <c r="AM161" t="s">
        <v>89</v>
      </c>
      <c r="AN161" t="s">
        <v>90</v>
      </c>
      <c r="AO161" t="s">
        <v>91</v>
      </c>
      <c r="AP161" t="s">
        <v>92</v>
      </c>
      <c r="AR161" t="s">
        <v>93</v>
      </c>
      <c r="AS161" t="s">
        <v>94</v>
      </c>
      <c r="AT161" t="s">
        <v>95</v>
      </c>
      <c r="AU161">
        <v>2007</v>
      </c>
      <c r="AV161">
        <v>30</v>
      </c>
      <c r="AW161">
        <v>5</v>
      </c>
      <c r="BB161">
        <v>1218</v>
      </c>
      <c r="BC161">
        <v>1235</v>
      </c>
      <c r="BE161" t="s">
        <v>2055</v>
      </c>
      <c r="BF161">
        <f>HYPERLINK("http://dx.doi.org/10.1016/j.advwatres.2006.11.001","http://dx.doi.org/10.1016/j.advwatres.2006.11.001")</f>
        <v>0</v>
      </c>
      <c r="BI161">
        <v>18</v>
      </c>
      <c r="BJ161" t="s">
        <v>97</v>
      </c>
      <c r="BK161" t="s">
        <v>98</v>
      </c>
      <c r="BL161" t="s">
        <v>97</v>
      </c>
      <c r="BM161" t="s">
        <v>99</v>
      </c>
      <c r="BR161" t="s">
        <v>100</v>
      </c>
      <c r="BS161" t="s">
        <v>2056</v>
      </c>
      <c r="BT161">
        <f>HYPERLINK("https%3A%2F%2Fwww.webofscience.com%2Fwos%2Fwoscc%2Ffull-record%2FWOS:000246092800014","View Full Record in Web of Science")</f>
        <v>0</v>
      </c>
    </row>
    <row r="162" spans="1:72" ht="12.75">
      <c r="A162" t="s">
        <v>72</v>
      </c>
      <c r="B162" t="s">
        <v>2057</v>
      </c>
      <c r="F162" t="s">
        <v>2058</v>
      </c>
      <c r="I162" t="s">
        <v>2059</v>
      </c>
      <c r="J162" t="s">
        <v>77</v>
      </c>
      <c r="M162" t="s">
        <v>78</v>
      </c>
      <c r="N162" t="s">
        <v>79</v>
      </c>
      <c r="T162" t="s">
        <v>2060</v>
      </c>
      <c r="U162" t="s">
        <v>2061</v>
      </c>
      <c r="V162" t="s">
        <v>2062</v>
      </c>
      <c r="W162" t="s">
        <v>2063</v>
      </c>
      <c r="Y162" t="s">
        <v>2064</v>
      </c>
      <c r="Z162" t="s">
        <v>2065</v>
      </c>
      <c r="AA162" t="s">
        <v>2066</v>
      </c>
      <c r="AB162" t="s">
        <v>2067</v>
      </c>
      <c r="AG162">
        <v>23</v>
      </c>
      <c r="AH162">
        <v>45</v>
      </c>
      <c r="AI162">
        <v>50</v>
      </c>
      <c r="AJ162">
        <v>3</v>
      </c>
      <c r="AK162">
        <v>48</v>
      </c>
      <c r="AL162" t="s">
        <v>88</v>
      </c>
      <c r="AM162" t="s">
        <v>89</v>
      </c>
      <c r="AN162" t="s">
        <v>90</v>
      </c>
      <c r="AO162" t="s">
        <v>91</v>
      </c>
      <c r="AR162" t="s">
        <v>93</v>
      </c>
      <c r="AS162" t="s">
        <v>94</v>
      </c>
      <c r="AT162" t="s">
        <v>257</v>
      </c>
      <c r="AU162">
        <v>2007</v>
      </c>
      <c r="AV162">
        <v>30</v>
      </c>
      <c r="AW162">
        <v>4</v>
      </c>
      <c r="BB162">
        <v>838</v>
      </c>
      <c r="BC162">
        <v>850</v>
      </c>
      <c r="BE162" t="s">
        <v>2068</v>
      </c>
      <c r="BF162">
        <f>HYPERLINK("http://dx.doi.org/10.1016/j.advwatres.2006.07.002","http://dx.doi.org/10.1016/j.advwatres.2006.07.002")</f>
        <v>0</v>
      </c>
      <c r="BI162">
        <v>13</v>
      </c>
      <c r="BJ162" t="s">
        <v>97</v>
      </c>
      <c r="BK162" t="s">
        <v>98</v>
      </c>
      <c r="BL162" t="s">
        <v>97</v>
      </c>
      <c r="BM162" t="s">
        <v>259</v>
      </c>
      <c r="BR162" t="s">
        <v>100</v>
      </c>
      <c r="BS162" t="s">
        <v>2069</v>
      </c>
      <c r="BT162">
        <f>HYPERLINK("https%3A%2F%2Fwww.webofscience.com%2Fwos%2Fwoscc%2Ffull-record%2FWOS:000245259400009","View Full Record in Web of Science")</f>
        <v>0</v>
      </c>
    </row>
    <row r="163" spans="1:72" ht="12.75">
      <c r="A163" t="s">
        <v>72</v>
      </c>
      <c r="B163" t="s">
        <v>2070</v>
      </c>
      <c r="F163" t="s">
        <v>2071</v>
      </c>
      <c r="I163" t="s">
        <v>2072</v>
      </c>
      <c r="J163" t="s">
        <v>77</v>
      </c>
      <c r="M163" t="s">
        <v>78</v>
      </c>
      <c r="N163" t="s">
        <v>79</v>
      </c>
      <c r="T163" t="s">
        <v>2073</v>
      </c>
      <c r="V163" t="s">
        <v>2074</v>
      </c>
      <c r="W163" t="s">
        <v>2075</v>
      </c>
      <c r="Y163" t="s">
        <v>2076</v>
      </c>
      <c r="Z163" t="s">
        <v>2077</v>
      </c>
      <c r="AB163" t="s">
        <v>2078</v>
      </c>
      <c r="AG163">
        <v>23</v>
      </c>
      <c r="AH163">
        <v>6</v>
      </c>
      <c r="AI163">
        <v>6</v>
      </c>
      <c r="AJ163">
        <v>1</v>
      </c>
      <c r="AK163">
        <v>8</v>
      </c>
      <c r="AL163" t="s">
        <v>88</v>
      </c>
      <c r="AM163" t="s">
        <v>89</v>
      </c>
      <c r="AN163" t="s">
        <v>90</v>
      </c>
      <c r="AO163" t="s">
        <v>91</v>
      </c>
      <c r="AP163" t="s">
        <v>92</v>
      </c>
      <c r="AR163" t="s">
        <v>93</v>
      </c>
      <c r="AS163" t="s">
        <v>94</v>
      </c>
      <c r="AT163" t="s">
        <v>111</v>
      </c>
      <c r="AU163">
        <v>2007</v>
      </c>
      <c r="AV163">
        <v>30</v>
      </c>
      <c r="AW163">
        <v>3</v>
      </c>
      <c r="BB163">
        <v>399</v>
      </c>
      <c r="BC163">
        <v>407</v>
      </c>
      <c r="BE163" t="s">
        <v>2079</v>
      </c>
      <c r="BF163">
        <f>HYPERLINK("http://dx.doi.org/10.1016/j.advwatres.2006.06.001","http://dx.doi.org/10.1016/j.advwatres.2006.06.001")</f>
        <v>0</v>
      </c>
      <c r="BI163">
        <v>9</v>
      </c>
      <c r="BJ163" t="s">
        <v>97</v>
      </c>
      <c r="BK163" t="s">
        <v>98</v>
      </c>
      <c r="BL163" t="s">
        <v>97</v>
      </c>
      <c r="BM163" t="s">
        <v>113</v>
      </c>
      <c r="BR163" t="s">
        <v>100</v>
      </c>
      <c r="BS163" t="s">
        <v>2080</v>
      </c>
      <c r="BT163">
        <f>HYPERLINK("https%3A%2F%2Fwww.webofscience.com%2Fwos%2Fwoscc%2Ffull-record%2FWOS:000244977700008","View Full Record in Web of Science")</f>
        <v>0</v>
      </c>
    </row>
    <row r="164" spans="1:72" ht="12.75">
      <c r="A164" t="s">
        <v>72</v>
      </c>
      <c r="B164" t="s">
        <v>2081</v>
      </c>
      <c r="F164" t="s">
        <v>2082</v>
      </c>
      <c r="I164" t="s">
        <v>2083</v>
      </c>
      <c r="J164" t="s">
        <v>77</v>
      </c>
      <c r="M164" t="s">
        <v>78</v>
      </c>
      <c r="N164" t="s">
        <v>79</v>
      </c>
      <c r="T164" t="s">
        <v>2084</v>
      </c>
      <c r="U164" t="s">
        <v>2085</v>
      </c>
      <c r="V164" t="s">
        <v>2086</v>
      </c>
      <c r="W164" t="s">
        <v>2087</v>
      </c>
      <c r="Y164" t="s">
        <v>2088</v>
      </c>
      <c r="Z164" t="s">
        <v>2089</v>
      </c>
      <c r="AG164">
        <v>19</v>
      </c>
      <c r="AH164">
        <v>26</v>
      </c>
      <c r="AI164">
        <v>28</v>
      </c>
      <c r="AJ164">
        <v>0</v>
      </c>
      <c r="AK164">
        <v>4</v>
      </c>
      <c r="AL164" t="s">
        <v>88</v>
      </c>
      <c r="AM164" t="s">
        <v>89</v>
      </c>
      <c r="AN164" t="s">
        <v>90</v>
      </c>
      <c r="AO164" t="s">
        <v>91</v>
      </c>
      <c r="AP164" t="s">
        <v>92</v>
      </c>
      <c r="AR164" t="s">
        <v>93</v>
      </c>
      <c r="AS164" t="s">
        <v>94</v>
      </c>
      <c r="AT164" t="s">
        <v>111</v>
      </c>
      <c r="AU164">
        <v>2007</v>
      </c>
      <c r="AV164">
        <v>30</v>
      </c>
      <c r="AW164">
        <v>3</v>
      </c>
      <c r="BB164">
        <v>483</v>
      </c>
      <c r="BC164">
        <v>492</v>
      </c>
      <c r="BE164" t="s">
        <v>2090</v>
      </c>
      <c r="BF164">
        <f>HYPERLINK("http://dx.doi.org/10.1016/j.advwatres.2006.04.009","http://dx.doi.org/10.1016/j.advwatres.2006.04.009")</f>
        <v>0</v>
      </c>
      <c r="BI164">
        <v>10</v>
      </c>
      <c r="BJ164" t="s">
        <v>97</v>
      </c>
      <c r="BK164" t="s">
        <v>98</v>
      </c>
      <c r="BL164" t="s">
        <v>97</v>
      </c>
      <c r="BM164" t="s">
        <v>113</v>
      </c>
      <c r="BR164" t="s">
        <v>100</v>
      </c>
      <c r="BS164" t="s">
        <v>2091</v>
      </c>
      <c r="BT164">
        <f>HYPERLINK("https%3A%2F%2Fwww.webofscience.com%2Fwos%2Fwoscc%2Ffull-record%2FWOS:000244977700016","View Full Record in Web of Science")</f>
        <v>0</v>
      </c>
    </row>
    <row r="165" spans="1:72" ht="12.75">
      <c r="A165" t="s">
        <v>72</v>
      </c>
      <c r="B165" t="s">
        <v>2092</v>
      </c>
      <c r="F165" t="s">
        <v>2093</v>
      </c>
      <c r="I165" t="s">
        <v>2094</v>
      </c>
      <c r="J165" t="s">
        <v>77</v>
      </c>
      <c r="M165" t="s">
        <v>78</v>
      </c>
      <c r="N165" t="s">
        <v>79</v>
      </c>
      <c r="T165" t="s">
        <v>2095</v>
      </c>
      <c r="U165" t="s">
        <v>2096</v>
      </c>
      <c r="V165" t="s">
        <v>2097</v>
      </c>
      <c r="W165" t="s">
        <v>2098</v>
      </c>
      <c r="Y165" t="s">
        <v>2099</v>
      </c>
      <c r="Z165" t="s">
        <v>2100</v>
      </c>
      <c r="AA165" t="s">
        <v>448</v>
      </c>
      <c r="AB165" t="s">
        <v>2101</v>
      </c>
      <c r="AG165">
        <v>83</v>
      </c>
      <c r="AH165">
        <v>21</v>
      </c>
      <c r="AI165">
        <v>22</v>
      </c>
      <c r="AJ165">
        <v>2</v>
      </c>
      <c r="AK165">
        <v>16</v>
      </c>
      <c r="AL165" t="s">
        <v>88</v>
      </c>
      <c r="AM165" t="s">
        <v>89</v>
      </c>
      <c r="AN165" t="s">
        <v>90</v>
      </c>
      <c r="AO165" t="s">
        <v>91</v>
      </c>
      <c r="AP165" t="s">
        <v>92</v>
      </c>
      <c r="AR165" t="s">
        <v>93</v>
      </c>
      <c r="AS165" t="s">
        <v>94</v>
      </c>
      <c r="AT165" t="s">
        <v>111</v>
      </c>
      <c r="AU165">
        <v>2007</v>
      </c>
      <c r="AV165">
        <v>30</v>
      </c>
      <c r="AW165">
        <v>3</v>
      </c>
      <c r="BB165">
        <v>623</v>
      </c>
      <c r="BC165">
        <v>640</v>
      </c>
      <c r="BE165" t="s">
        <v>2102</v>
      </c>
      <c r="BF165">
        <f>HYPERLINK("http://dx.doi.org/10.1016/j.advwatres.2006.03.009","http://dx.doi.org/10.1016/j.advwatres.2006.03.009")</f>
        <v>0</v>
      </c>
      <c r="BI165">
        <v>18</v>
      </c>
      <c r="BJ165" t="s">
        <v>97</v>
      </c>
      <c r="BK165" t="s">
        <v>98</v>
      </c>
      <c r="BL165" t="s">
        <v>97</v>
      </c>
      <c r="BM165" t="s">
        <v>113</v>
      </c>
      <c r="BR165" t="s">
        <v>100</v>
      </c>
      <c r="BS165" t="s">
        <v>2103</v>
      </c>
      <c r="BT165">
        <f>HYPERLINK("https%3A%2F%2Fwww.webofscience.com%2Fwos%2Fwoscc%2Ffull-record%2FWOS:000244977700026","View Full Record in Web of Science")</f>
        <v>0</v>
      </c>
    </row>
    <row r="166" spans="1:72" ht="12.75">
      <c r="A166" t="s">
        <v>72</v>
      </c>
      <c r="B166" t="s">
        <v>2104</v>
      </c>
      <c r="F166" t="s">
        <v>2105</v>
      </c>
      <c r="I166" t="s">
        <v>2106</v>
      </c>
      <c r="J166" t="s">
        <v>77</v>
      </c>
      <c r="M166" t="s">
        <v>78</v>
      </c>
      <c r="N166" t="s">
        <v>79</v>
      </c>
      <c r="T166" t="s">
        <v>2107</v>
      </c>
      <c r="U166" t="s">
        <v>2108</v>
      </c>
      <c r="V166" t="s">
        <v>2109</v>
      </c>
      <c r="W166" t="s">
        <v>1277</v>
      </c>
      <c r="Y166" t="s">
        <v>1278</v>
      </c>
      <c r="Z166" t="s">
        <v>1279</v>
      </c>
      <c r="AA166" t="s">
        <v>1280</v>
      </c>
      <c r="AB166" t="s">
        <v>1281</v>
      </c>
      <c r="AG166">
        <v>27</v>
      </c>
      <c r="AH166">
        <v>6</v>
      </c>
      <c r="AI166">
        <v>6</v>
      </c>
      <c r="AJ166">
        <v>0</v>
      </c>
      <c r="AK166">
        <v>13</v>
      </c>
      <c r="AL166" t="s">
        <v>88</v>
      </c>
      <c r="AM166" t="s">
        <v>89</v>
      </c>
      <c r="AN166" t="s">
        <v>90</v>
      </c>
      <c r="AO166" t="s">
        <v>91</v>
      </c>
      <c r="AR166" t="s">
        <v>93</v>
      </c>
      <c r="AS166" t="s">
        <v>94</v>
      </c>
      <c r="AT166" t="s">
        <v>111</v>
      </c>
      <c r="AU166">
        <v>2007</v>
      </c>
      <c r="AV166">
        <v>30</v>
      </c>
      <c r="AW166">
        <v>3</v>
      </c>
      <c r="BB166">
        <v>389</v>
      </c>
      <c r="BC166">
        <v>398</v>
      </c>
      <c r="BE166" t="s">
        <v>2110</v>
      </c>
      <c r="BF166">
        <f>HYPERLINK("http://dx.doi.org/10.1016/j.advwatres.2006.05.008","http://dx.doi.org/10.1016/j.advwatres.2006.05.008")</f>
        <v>0</v>
      </c>
      <c r="BI166">
        <v>10</v>
      </c>
      <c r="BJ166" t="s">
        <v>97</v>
      </c>
      <c r="BK166" t="s">
        <v>98</v>
      </c>
      <c r="BL166" t="s">
        <v>97</v>
      </c>
      <c r="BM166" t="s">
        <v>113</v>
      </c>
      <c r="BR166" t="s">
        <v>100</v>
      </c>
      <c r="BS166" t="s">
        <v>2111</v>
      </c>
      <c r="BT166">
        <f>HYPERLINK("https%3A%2F%2Fwww.webofscience.com%2Fwos%2Fwoscc%2Ffull-record%2FWOS:000244977700007","View Full Record in Web of Science")</f>
        <v>0</v>
      </c>
    </row>
    <row r="167" spans="1:72" ht="12.75">
      <c r="A167" t="s">
        <v>72</v>
      </c>
      <c r="B167" t="s">
        <v>2112</v>
      </c>
      <c r="F167" t="s">
        <v>2113</v>
      </c>
      <c r="I167" t="s">
        <v>2114</v>
      </c>
      <c r="J167" t="s">
        <v>77</v>
      </c>
      <c r="M167" t="s">
        <v>78</v>
      </c>
      <c r="N167" t="s">
        <v>146</v>
      </c>
      <c r="O167" t="s">
        <v>276</v>
      </c>
      <c r="P167">
        <v>2004</v>
      </c>
      <c r="Q167" t="s">
        <v>277</v>
      </c>
      <c r="T167" t="s">
        <v>2115</v>
      </c>
      <c r="U167" t="s">
        <v>2116</v>
      </c>
      <c r="V167" t="s">
        <v>2117</v>
      </c>
      <c r="W167" t="s">
        <v>2118</v>
      </c>
      <c r="Y167" t="s">
        <v>1924</v>
      </c>
      <c r="Z167" t="s">
        <v>2119</v>
      </c>
      <c r="AG167">
        <v>46</v>
      </c>
      <c r="AH167">
        <v>24</v>
      </c>
      <c r="AI167">
        <v>25</v>
      </c>
      <c r="AJ167">
        <v>0</v>
      </c>
      <c r="AK167">
        <v>9</v>
      </c>
      <c r="AL167" t="s">
        <v>88</v>
      </c>
      <c r="AM167" t="s">
        <v>89</v>
      </c>
      <c r="AN167" t="s">
        <v>90</v>
      </c>
      <c r="AO167" t="s">
        <v>91</v>
      </c>
      <c r="AP167" t="s">
        <v>92</v>
      </c>
      <c r="AR167" t="s">
        <v>93</v>
      </c>
      <c r="AS167" t="s">
        <v>94</v>
      </c>
      <c r="AT167" t="s">
        <v>285</v>
      </c>
      <c r="AU167">
        <v>2007</v>
      </c>
      <c r="AV167">
        <v>30</v>
      </c>
      <c r="AW167">
        <v>2</v>
      </c>
      <c r="AZ167" t="s">
        <v>158</v>
      </c>
      <c r="BB167">
        <v>261</v>
      </c>
      <c r="BC167">
        <v>272</v>
      </c>
      <c r="BE167" t="s">
        <v>2120</v>
      </c>
      <c r="BF167">
        <f>HYPERLINK("http://dx.doi.org/10.1016/j.advwatres.2005.11.015","http://dx.doi.org/10.1016/j.advwatres.2005.11.015")</f>
        <v>0</v>
      </c>
      <c r="BI167">
        <v>12</v>
      </c>
      <c r="BJ167" t="s">
        <v>97</v>
      </c>
      <c r="BK167" t="s">
        <v>160</v>
      </c>
      <c r="BL167" t="s">
        <v>97</v>
      </c>
      <c r="BM167" t="s">
        <v>287</v>
      </c>
      <c r="BR167" t="s">
        <v>100</v>
      </c>
      <c r="BS167" t="s">
        <v>2121</v>
      </c>
      <c r="BT167">
        <f>HYPERLINK("https%3A%2F%2Fwww.webofscience.com%2Fwos%2Fwoscc%2Ffull-record%2FWOS:000243620000008","View Full Record in Web of Science")</f>
        <v>0</v>
      </c>
    </row>
    <row r="168" spans="1:72" ht="12.75">
      <c r="A168" t="s">
        <v>72</v>
      </c>
      <c r="B168" t="s">
        <v>2122</v>
      </c>
      <c r="F168" t="s">
        <v>2123</v>
      </c>
      <c r="I168" t="s">
        <v>2124</v>
      </c>
      <c r="J168" t="s">
        <v>77</v>
      </c>
      <c r="M168" t="s">
        <v>78</v>
      </c>
      <c r="N168" t="s">
        <v>79</v>
      </c>
      <c r="T168" t="s">
        <v>2125</v>
      </c>
      <c r="U168" t="s">
        <v>2126</v>
      </c>
      <c r="V168" t="s">
        <v>2127</v>
      </c>
      <c r="W168" t="s">
        <v>2128</v>
      </c>
      <c r="Y168" t="s">
        <v>2129</v>
      </c>
      <c r="Z168" t="s">
        <v>2130</v>
      </c>
      <c r="AA168" t="s">
        <v>2131</v>
      </c>
      <c r="AB168" t="s">
        <v>2132</v>
      </c>
      <c r="AG168">
        <v>59</v>
      </c>
      <c r="AH168">
        <v>33</v>
      </c>
      <c r="AI168">
        <v>33</v>
      </c>
      <c r="AJ168">
        <v>2</v>
      </c>
      <c r="AK168">
        <v>24</v>
      </c>
      <c r="AL168" t="s">
        <v>88</v>
      </c>
      <c r="AM168" t="s">
        <v>89</v>
      </c>
      <c r="AN168" t="s">
        <v>90</v>
      </c>
      <c r="AO168" t="s">
        <v>91</v>
      </c>
      <c r="AP168" t="s">
        <v>92</v>
      </c>
      <c r="AR168" t="s">
        <v>93</v>
      </c>
      <c r="AS168" t="s">
        <v>94</v>
      </c>
      <c r="AT168" t="s">
        <v>524</v>
      </c>
      <c r="AU168">
        <v>2007</v>
      </c>
      <c r="AV168">
        <v>30</v>
      </c>
      <c r="AW168">
        <v>11</v>
      </c>
      <c r="BB168">
        <v>2309</v>
      </c>
      <c r="BC168">
        <v>2325</v>
      </c>
      <c r="BE168" t="s">
        <v>2133</v>
      </c>
      <c r="BF168">
        <f>HYPERLINK("http://dx.doi.org/10.1016/j.advwatres.2007.05.008","http://dx.doi.org/10.1016/j.advwatres.2007.05.008")</f>
        <v>0</v>
      </c>
      <c r="BI168">
        <v>17</v>
      </c>
      <c r="BJ168" t="s">
        <v>97</v>
      </c>
      <c r="BK168" t="s">
        <v>98</v>
      </c>
      <c r="BL168" t="s">
        <v>97</v>
      </c>
      <c r="BM168" t="s">
        <v>526</v>
      </c>
      <c r="BR168" t="s">
        <v>100</v>
      </c>
      <c r="BS168" t="s">
        <v>2134</v>
      </c>
      <c r="BT168">
        <f>HYPERLINK("https%3A%2F%2Fwww.webofscience.com%2Fwos%2Fwoscc%2Ffull-record%2FWOS:000250181400009","View Full Record in Web of Science")</f>
        <v>0</v>
      </c>
    </row>
    <row r="169" spans="1:72" ht="12.75">
      <c r="A169" t="s">
        <v>72</v>
      </c>
      <c r="B169" t="s">
        <v>2135</v>
      </c>
      <c r="F169" t="s">
        <v>2136</v>
      </c>
      <c r="I169" t="s">
        <v>2137</v>
      </c>
      <c r="J169" t="s">
        <v>77</v>
      </c>
      <c r="M169" t="s">
        <v>78</v>
      </c>
      <c r="N169" t="s">
        <v>79</v>
      </c>
      <c r="T169" t="s">
        <v>2138</v>
      </c>
      <c r="U169" t="s">
        <v>2139</v>
      </c>
      <c r="V169" t="s">
        <v>2140</v>
      </c>
      <c r="W169" t="s">
        <v>2141</v>
      </c>
      <c r="Y169" t="s">
        <v>2142</v>
      </c>
      <c r="Z169" t="s">
        <v>2143</v>
      </c>
      <c r="AA169" t="s">
        <v>448</v>
      </c>
      <c r="AB169" t="s">
        <v>2101</v>
      </c>
      <c r="AG169">
        <v>100</v>
      </c>
      <c r="AH169">
        <v>23</v>
      </c>
      <c r="AI169">
        <v>23</v>
      </c>
      <c r="AJ169">
        <v>0</v>
      </c>
      <c r="AK169">
        <v>6</v>
      </c>
      <c r="AL169" t="s">
        <v>88</v>
      </c>
      <c r="AM169" t="s">
        <v>89</v>
      </c>
      <c r="AN169" t="s">
        <v>90</v>
      </c>
      <c r="AO169" t="s">
        <v>91</v>
      </c>
      <c r="AP169" t="s">
        <v>92</v>
      </c>
      <c r="AR169" t="s">
        <v>93</v>
      </c>
      <c r="AS169" t="s">
        <v>94</v>
      </c>
      <c r="AT169" t="s">
        <v>174</v>
      </c>
      <c r="AU169">
        <v>2007</v>
      </c>
      <c r="AV169">
        <v>30</v>
      </c>
      <c r="AW169">
        <v>9</v>
      </c>
      <c r="BB169">
        <v>1883</v>
      </c>
      <c r="BC169">
        <v>1901</v>
      </c>
      <c r="BE169" t="s">
        <v>2144</v>
      </c>
      <c r="BF169">
        <f>HYPERLINK("http://dx.doi.org/10.1016/j.advwatres.2007.02.007","http://dx.doi.org/10.1016/j.advwatres.2007.02.007")</f>
        <v>0</v>
      </c>
      <c r="BI169">
        <v>19</v>
      </c>
      <c r="BJ169" t="s">
        <v>97</v>
      </c>
      <c r="BK169" t="s">
        <v>98</v>
      </c>
      <c r="BL169" t="s">
        <v>97</v>
      </c>
      <c r="BM169" t="s">
        <v>176</v>
      </c>
      <c r="BR169" t="s">
        <v>100</v>
      </c>
      <c r="BS169" t="s">
        <v>2145</v>
      </c>
      <c r="BT169">
        <f>HYPERLINK("https%3A%2F%2Fwww.webofscience.com%2Fwos%2Fwoscc%2Ffull-record%2FWOS:000248435700002","View Full Record in Web of Science")</f>
        <v>0</v>
      </c>
    </row>
    <row r="170" spans="1:72" ht="12.75">
      <c r="A170" t="s">
        <v>72</v>
      </c>
      <c r="B170" t="s">
        <v>2146</v>
      </c>
      <c r="F170" t="s">
        <v>2147</v>
      </c>
      <c r="I170" t="s">
        <v>2148</v>
      </c>
      <c r="J170" t="s">
        <v>77</v>
      </c>
      <c r="M170" t="s">
        <v>78</v>
      </c>
      <c r="N170" t="s">
        <v>79</v>
      </c>
      <c r="T170" t="s">
        <v>2149</v>
      </c>
      <c r="U170" t="s">
        <v>2150</v>
      </c>
      <c r="V170" t="s">
        <v>2151</v>
      </c>
      <c r="W170" t="s">
        <v>2152</v>
      </c>
      <c r="Y170" t="s">
        <v>2153</v>
      </c>
      <c r="Z170" t="s">
        <v>2154</v>
      </c>
      <c r="AA170" t="s">
        <v>2155</v>
      </c>
      <c r="AB170" t="s">
        <v>2156</v>
      </c>
      <c r="AG170">
        <v>59</v>
      </c>
      <c r="AH170">
        <v>46</v>
      </c>
      <c r="AI170">
        <v>47</v>
      </c>
      <c r="AJ170">
        <v>1</v>
      </c>
      <c r="AK170">
        <v>24</v>
      </c>
      <c r="AL170" t="s">
        <v>88</v>
      </c>
      <c r="AM170" t="s">
        <v>89</v>
      </c>
      <c r="AN170" t="s">
        <v>90</v>
      </c>
      <c r="AO170" t="s">
        <v>91</v>
      </c>
      <c r="AP170" t="s">
        <v>92</v>
      </c>
      <c r="AR170" t="s">
        <v>93</v>
      </c>
      <c r="AS170" t="s">
        <v>94</v>
      </c>
      <c r="AT170" t="s">
        <v>174</v>
      </c>
      <c r="AU170">
        <v>2007</v>
      </c>
      <c r="AV170">
        <v>30</v>
      </c>
      <c r="AW170">
        <v>9</v>
      </c>
      <c r="BB170">
        <v>1981</v>
      </c>
      <c r="BC170">
        <v>1992</v>
      </c>
      <c r="BE170" t="s">
        <v>2157</v>
      </c>
      <c r="BF170">
        <f>HYPERLINK("http://dx.doi.org/10.1016/j.advwatres.2007.04.002","http://dx.doi.org/10.1016/j.advwatres.2007.04.002")</f>
        <v>0</v>
      </c>
      <c r="BI170">
        <v>12</v>
      </c>
      <c r="BJ170" t="s">
        <v>97</v>
      </c>
      <c r="BK170" t="s">
        <v>98</v>
      </c>
      <c r="BL170" t="s">
        <v>97</v>
      </c>
      <c r="BM170" t="s">
        <v>176</v>
      </c>
      <c r="BR170" t="s">
        <v>100</v>
      </c>
      <c r="BS170" t="s">
        <v>2158</v>
      </c>
      <c r="BT170">
        <f>HYPERLINK("https%3A%2F%2Fwww.webofscience.com%2Fwos%2Fwoscc%2Ffull-record%2FWOS:000248435700009","View Full Record in Web of Science")</f>
        <v>0</v>
      </c>
    </row>
    <row r="171" spans="1:72" ht="12.75">
      <c r="A171" t="s">
        <v>72</v>
      </c>
      <c r="B171" t="s">
        <v>2159</v>
      </c>
      <c r="F171" t="s">
        <v>2160</v>
      </c>
      <c r="I171" t="s">
        <v>2161</v>
      </c>
      <c r="J171" t="s">
        <v>77</v>
      </c>
      <c r="M171" t="s">
        <v>78</v>
      </c>
      <c r="N171" t="s">
        <v>79</v>
      </c>
      <c r="T171" t="s">
        <v>2162</v>
      </c>
      <c r="U171" t="s">
        <v>2163</v>
      </c>
      <c r="V171" t="s">
        <v>2164</v>
      </c>
      <c r="W171" t="s">
        <v>2165</v>
      </c>
      <c r="Y171" t="s">
        <v>2166</v>
      </c>
      <c r="Z171" t="s">
        <v>2167</v>
      </c>
      <c r="AA171" t="s">
        <v>2168</v>
      </c>
      <c r="AB171" t="s">
        <v>2169</v>
      </c>
      <c r="AG171">
        <v>73</v>
      </c>
      <c r="AH171">
        <v>77</v>
      </c>
      <c r="AI171">
        <v>80</v>
      </c>
      <c r="AJ171">
        <v>4</v>
      </c>
      <c r="AK171">
        <v>62</v>
      </c>
      <c r="AL171" t="s">
        <v>88</v>
      </c>
      <c r="AM171" t="s">
        <v>89</v>
      </c>
      <c r="AN171" t="s">
        <v>90</v>
      </c>
      <c r="AO171" t="s">
        <v>91</v>
      </c>
      <c r="AP171" t="s">
        <v>92</v>
      </c>
      <c r="AR171" t="s">
        <v>93</v>
      </c>
      <c r="AS171" t="s">
        <v>94</v>
      </c>
      <c r="AT171" t="s">
        <v>216</v>
      </c>
      <c r="AU171">
        <v>2007</v>
      </c>
      <c r="AV171">
        <v>30</v>
      </c>
      <c r="AW171" t="s">
        <v>217</v>
      </c>
      <c r="BB171">
        <v>1648</v>
      </c>
      <c r="BC171">
        <v>1667</v>
      </c>
      <c r="BE171" t="s">
        <v>2170</v>
      </c>
      <c r="BF171">
        <f>HYPERLINK("http://dx.doi.org/10.1016/j.advwatres.2006.05.030","http://dx.doi.org/10.1016/j.advwatres.2006.05.030")</f>
        <v>0</v>
      </c>
      <c r="BI171">
        <v>20</v>
      </c>
      <c r="BJ171" t="s">
        <v>97</v>
      </c>
      <c r="BK171" t="s">
        <v>98</v>
      </c>
      <c r="BL171" t="s">
        <v>97</v>
      </c>
      <c r="BM171" t="s">
        <v>219</v>
      </c>
      <c r="BR171" t="s">
        <v>100</v>
      </c>
      <c r="BS171" t="s">
        <v>2171</v>
      </c>
      <c r="BT171">
        <f>HYPERLINK("https%3A%2F%2Fwww.webofscience.com%2Fwos%2Fwoscc%2Ffull-record%2FWOS:000246902300019","View Full Record in Web of Science")</f>
        <v>0</v>
      </c>
    </row>
    <row r="172" spans="1:72" ht="12.75">
      <c r="A172" t="s">
        <v>72</v>
      </c>
      <c r="B172" t="s">
        <v>2172</v>
      </c>
      <c r="F172" t="s">
        <v>2173</v>
      </c>
      <c r="I172" t="s">
        <v>2174</v>
      </c>
      <c r="J172" t="s">
        <v>77</v>
      </c>
      <c r="M172" t="s">
        <v>78</v>
      </c>
      <c r="N172" t="s">
        <v>79</v>
      </c>
      <c r="T172" t="s">
        <v>2175</v>
      </c>
      <c r="U172" t="s">
        <v>2176</v>
      </c>
      <c r="V172" t="s">
        <v>2177</v>
      </c>
      <c r="W172" t="s">
        <v>2178</v>
      </c>
      <c r="Y172" t="s">
        <v>2179</v>
      </c>
      <c r="Z172" t="s">
        <v>2180</v>
      </c>
      <c r="AA172" t="s">
        <v>2181</v>
      </c>
      <c r="AB172" t="s">
        <v>2182</v>
      </c>
      <c r="AG172">
        <v>99</v>
      </c>
      <c r="AH172">
        <v>40</v>
      </c>
      <c r="AI172">
        <v>40</v>
      </c>
      <c r="AJ172">
        <v>6</v>
      </c>
      <c r="AK172">
        <v>29</v>
      </c>
      <c r="AL172" t="s">
        <v>88</v>
      </c>
      <c r="AM172" t="s">
        <v>89</v>
      </c>
      <c r="AN172" t="s">
        <v>90</v>
      </c>
      <c r="AO172" t="s">
        <v>91</v>
      </c>
      <c r="AP172" t="s">
        <v>92</v>
      </c>
      <c r="AR172" t="s">
        <v>93</v>
      </c>
      <c r="AS172" t="s">
        <v>94</v>
      </c>
      <c r="AT172" t="s">
        <v>95</v>
      </c>
      <c r="AU172">
        <v>2007</v>
      </c>
      <c r="AV172">
        <v>30</v>
      </c>
      <c r="AW172">
        <v>5</v>
      </c>
      <c r="BB172">
        <v>1127</v>
      </c>
      <c r="BC172">
        <v>1143</v>
      </c>
      <c r="BE172" t="s">
        <v>2183</v>
      </c>
      <c r="BF172">
        <f>HYPERLINK("http://dx.doi.org/10.1016/j.advwatres.2006.10.004","http://dx.doi.org/10.1016/j.advwatres.2006.10.004")</f>
        <v>0</v>
      </c>
      <c r="BI172">
        <v>17</v>
      </c>
      <c r="BJ172" t="s">
        <v>97</v>
      </c>
      <c r="BK172" t="s">
        <v>98</v>
      </c>
      <c r="BL172" t="s">
        <v>97</v>
      </c>
      <c r="BM172" t="s">
        <v>99</v>
      </c>
      <c r="BO172" t="s">
        <v>141</v>
      </c>
      <c r="BR172" t="s">
        <v>100</v>
      </c>
      <c r="BS172" t="s">
        <v>2184</v>
      </c>
      <c r="BT172">
        <f>HYPERLINK("https%3A%2F%2Fwww.webofscience.com%2Fwos%2Fwoscc%2Ffull-record%2FWOS:000246092800007","View Full Record in Web of Science")</f>
        <v>0</v>
      </c>
    </row>
    <row r="173" spans="1:72" ht="12.75">
      <c r="A173" t="s">
        <v>72</v>
      </c>
      <c r="B173" t="s">
        <v>2185</v>
      </c>
      <c r="F173" t="s">
        <v>2186</v>
      </c>
      <c r="I173" t="s">
        <v>2187</v>
      </c>
      <c r="J173" t="s">
        <v>77</v>
      </c>
      <c r="M173" t="s">
        <v>78</v>
      </c>
      <c r="N173" t="s">
        <v>79</v>
      </c>
      <c r="T173" t="s">
        <v>2188</v>
      </c>
      <c r="U173" t="s">
        <v>2189</v>
      </c>
      <c r="V173" t="s">
        <v>2190</v>
      </c>
      <c r="W173" t="s">
        <v>2191</v>
      </c>
      <c r="Y173" t="s">
        <v>2192</v>
      </c>
      <c r="Z173" t="s">
        <v>2193</v>
      </c>
      <c r="AA173" t="s">
        <v>2194</v>
      </c>
      <c r="AB173" t="s">
        <v>2195</v>
      </c>
      <c r="AG173">
        <v>16</v>
      </c>
      <c r="AH173">
        <v>1</v>
      </c>
      <c r="AI173">
        <v>2</v>
      </c>
      <c r="AJ173">
        <v>1</v>
      </c>
      <c r="AK173">
        <v>3</v>
      </c>
      <c r="AL173" t="s">
        <v>88</v>
      </c>
      <c r="AM173" t="s">
        <v>89</v>
      </c>
      <c r="AN173" t="s">
        <v>90</v>
      </c>
      <c r="AO173" t="s">
        <v>91</v>
      </c>
      <c r="AR173" t="s">
        <v>93</v>
      </c>
      <c r="AS173" t="s">
        <v>94</v>
      </c>
      <c r="AT173" t="s">
        <v>95</v>
      </c>
      <c r="AU173">
        <v>2007</v>
      </c>
      <c r="AV173">
        <v>30</v>
      </c>
      <c r="AW173">
        <v>5</v>
      </c>
      <c r="BB173">
        <v>1094</v>
      </c>
      <c r="BC173">
        <v>1104</v>
      </c>
      <c r="BE173" t="s">
        <v>2196</v>
      </c>
      <c r="BF173">
        <f>HYPERLINK("http://dx.doi.org/10.1016/j.advwatres.2006.10.003","http://dx.doi.org/10.1016/j.advwatres.2006.10.003")</f>
        <v>0</v>
      </c>
      <c r="BI173">
        <v>11</v>
      </c>
      <c r="BJ173" t="s">
        <v>97</v>
      </c>
      <c r="BK173" t="s">
        <v>98</v>
      </c>
      <c r="BL173" t="s">
        <v>97</v>
      </c>
      <c r="BM173" t="s">
        <v>99</v>
      </c>
      <c r="BR173" t="s">
        <v>100</v>
      </c>
      <c r="BS173" t="s">
        <v>2197</v>
      </c>
      <c r="BT173">
        <f>HYPERLINK("https%3A%2F%2Fwww.webofscience.com%2Fwos%2Fwoscc%2Ffull-record%2FWOS:000246092800005","View Full Record in Web of Science")</f>
        <v>0</v>
      </c>
    </row>
    <row r="174" spans="1:72" ht="12.75">
      <c r="A174" t="s">
        <v>72</v>
      </c>
      <c r="B174" t="s">
        <v>2198</v>
      </c>
      <c r="F174" t="s">
        <v>2199</v>
      </c>
      <c r="I174" t="s">
        <v>2200</v>
      </c>
      <c r="J174" t="s">
        <v>77</v>
      </c>
      <c r="M174" t="s">
        <v>78</v>
      </c>
      <c r="N174" t="s">
        <v>629</v>
      </c>
      <c r="T174" t="s">
        <v>2201</v>
      </c>
      <c r="U174" t="s">
        <v>925</v>
      </c>
      <c r="W174" t="s">
        <v>2202</v>
      </c>
      <c r="Y174" t="s">
        <v>2203</v>
      </c>
      <c r="Z174" t="s">
        <v>2204</v>
      </c>
      <c r="AG174">
        <v>5</v>
      </c>
      <c r="AH174">
        <v>6</v>
      </c>
      <c r="AI174">
        <v>6</v>
      </c>
      <c r="AJ174">
        <v>2</v>
      </c>
      <c r="AK174">
        <v>10</v>
      </c>
      <c r="AL174" t="s">
        <v>88</v>
      </c>
      <c r="AM174" t="s">
        <v>89</v>
      </c>
      <c r="AN174" t="s">
        <v>90</v>
      </c>
      <c r="AO174" t="s">
        <v>91</v>
      </c>
      <c r="AR174" t="s">
        <v>93</v>
      </c>
      <c r="AS174" t="s">
        <v>94</v>
      </c>
      <c r="AT174" t="s">
        <v>257</v>
      </c>
      <c r="AU174">
        <v>2007</v>
      </c>
      <c r="AV174">
        <v>30</v>
      </c>
      <c r="AW174">
        <v>4</v>
      </c>
      <c r="BB174">
        <v>1056</v>
      </c>
      <c r="BC174">
        <v>1057</v>
      </c>
      <c r="BE174" t="s">
        <v>2205</v>
      </c>
      <c r="BF174">
        <f>HYPERLINK("http://dx.doi.org/10.1016/j.advwatres.2006.09.005","http://dx.doi.org/10.1016/j.advwatres.2006.09.005")</f>
        <v>0</v>
      </c>
      <c r="BI174">
        <v>2</v>
      </c>
      <c r="BJ174" t="s">
        <v>97</v>
      </c>
      <c r="BK174" t="s">
        <v>98</v>
      </c>
      <c r="BL174" t="s">
        <v>97</v>
      </c>
      <c r="BM174" t="s">
        <v>259</v>
      </c>
      <c r="BR174" t="s">
        <v>100</v>
      </c>
      <c r="BS174" t="s">
        <v>2206</v>
      </c>
      <c r="BT174">
        <f>HYPERLINK("https%3A%2F%2Fwww.webofscience.com%2Fwos%2Fwoscc%2Ffull-record%2FWOS:000245259400025","View Full Record in Web of Science")</f>
        <v>0</v>
      </c>
    </row>
    <row r="175" spans="1:72" ht="12.75">
      <c r="A175" t="s">
        <v>72</v>
      </c>
      <c r="B175" t="s">
        <v>2207</v>
      </c>
      <c r="F175" t="s">
        <v>2208</v>
      </c>
      <c r="I175" t="s">
        <v>2209</v>
      </c>
      <c r="J175" t="s">
        <v>77</v>
      </c>
      <c r="M175" t="s">
        <v>78</v>
      </c>
      <c r="N175" t="s">
        <v>79</v>
      </c>
      <c r="T175" t="s">
        <v>2210</v>
      </c>
      <c r="U175" t="s">
        <v>2211</v>
      </c>
      <c r="V175" t="s">
        <v>2212</v>
      </c>
      <c r="W175" t="s">
        <v>2213</v>
      </c>
      <c r="Y175" t="s">
        <v>2214</v>
      </c>
      <c r="Z175" t="s">
        <v>2215</v>
      </c>
      <c r="AA175" t="s">
        <v>2216</v>
      </c>
      <c r="AB175" t="s">
        <v>388</v>
      </c>
      <c r="AG175">
        <v>22</v>
      </c>
      <c r="AH175">
        <v>29</v>
      </c>
      <c r="AI175">
        <v>30</v>
      </c>
      <c r="AJ175">
        <v>0</v>
      </c>
      <c r="AK175">
        <v>13</v>
      </c>
      <c r="AL175" t="s">
        <v>88</v>
      </c>
      <c r="AM175" t="s">
        <v>89</v>
      </c>
      <c r="AN175" t="s">
        <v>90</v>
      </c>
      <c r="AO175" t="s">
        <v>91</v>
      </c>
      <c r="AR175" t="s">
        <v>93</v>
      </c>
      <c r="AS175" t="s">
        <v>94</v>
      </c>
      <c r="AT175" t="s">
        <v>337</v>
      </c>
      <c r="AU175">
        <v>2007</v>
      </c>
      <c r="AV175">
        <v>30</v>
      </c>
      <c r="AW175">
        <v>1</v>
      </c>
      <c r="BB175">
        <v>157</v>
      </c>
      <c r="BC175">
        <v>168</v>
      </c>
      <c r="BE175" t="s">
        <v>2217</v>
      </c>
      <c r="BF175">
        <f>HYPERLINK("http://dx.doi.org/10.1016/j.advwatres.2006.03.008","http://dx.doi.org/10.1016/j.advwatres.2006.03.008")</f>
        <v>0</v>
      </c>
      <c r="BI175">
        <v>12</v>
      </c>
      <c r="BJ175" t="s">
        <v>97</v>
      </c>
      <c r="BK175" t="s">
        <v>98</v>
      </c>
      <c r="BL175" t="s">
        <v>97</v>
      </c>
      <c r="BM175" t="s">
        <v>339</v>
      </c>
      <c r="BR175" t="s">
        <v>100</v>
      </c>
      <c r="BS175" t="s">
        <v>2218</v>
      </c>
      <c r="BT175">
        <f>HYPERLINK("https%3A%2F%2Fwww.webofscience.com%2Fwos%2Fwoscc%2Ffull-record%2FWOS:000242775300012","View Full Record in Web of Science")</f>
        <v>0</v>
      </c>
    </row>
    <row r="176" spans="1:72" ht="12.75">
      <c r="A176" t="s">
        <v>72</v>
      </c>
      <c r="B176" t="s">
        <v>2219</v>
      </c>
      <c r="F176" t="s">
        <v>2220</v>
      </c>
      <c r="I176" t="s">
        <v>2221</v>
      </c>
      <c r="J176" t="s">
        <v>77</v>
      </c>
      <c r="M176" t="s">
        <v>78</v>
      </c>
      <c r="N176" t="s">
        <v>79</v>
      </c>
      <c r="T176" t="s">
        <v>2222</v>
      </c>
      <c r="U176" t="s">
        <v>2223</v>
      </c>
      <c r="V176" t="s">
        <v>2224</v>
      </c>
      <c r="W176" t="s">
        <v>2225</v>
      </c>
      <c r="Y176" t="s">
        <v>2226</v>
      </c>
      <c r="Z176" t="s">
        <v>2227</v>
      </c>
      <c r="AA176" t="s">
        <v>866</v>
      </c>
      <c r="AG176">
        <v>19</v>
      </c>
      <c r="AH176">
        <v>17</v>
      </c>
      <c r="AI176">
        <v>17</v>
      </c>
      <c r="AJ176">
        <v>1</v>
      </c>
      <c r="AK176">
        <v>5</v>
      </c>
      <c r="AL176" t="s">
        <v>88</v>
      </c>
      <c r="AM176" t="s">
        <v>89</v>
      </c>
      <c r="AN176" t="s">
        <v>90</v>
      </c>
      <c r="AO176" t="s">
        <v>91</v>
      </c>
      <c r="AR176" t="s">
        <v>93</v>
      </c>
      <c r="AS176" t="s">
        <v>94</v>
      </c>
      <c r="AT176" t="s">
        <v>524</v>
      </c>
      <c r="AU176">
        <v>2007</v>
      </c>
      <c r="AV176">
        <v>30</v>
      </c>
      <c r="AW176">
        <v>11</v>
      </c>
      <c r="BB176">
        <v>2177</v>
      </c>
      <c r="BC176">
        <v>2193</v>
      </c>
      <c r="BE176" t="s">
        <v>2228</v>
      </c>
      <c r="BF176">
        <f>HYPERLINK("http://dx.doi.org/10.1016/j.advwatres.2007.04.007","http://dx.doi.org/10.1016/j.advwatres.2007.04.007")</f>
        <v>0</v>
      </c>
      <c r="BI176">
        <v>17</v>
      </c>
      <c r="BJ176" t="s">
        <v>97</v>
      </c>
      <c r="BK176" t="s">
        <v>98</v>
      </c>
      <c r="BL176" t="s">
        <v>97</v>
      </c>
      <c r="BM176" t="s">
        <v>526</v>
      </c>
      <c r="BO176" t="s">
        <v>141</v>
      </c>
      <c r="BR176" t="s">
        <v>100</v>
      </c>
      <c r="BS176" t="s">
        <v>2229</v>
      </c>
      <c r="BT176">
        <f>HYPERLINK("https%3A%2F%2Fwww.webofscience.com%2Fwos%2Fwoscc%2Ffull-record%2FWOS:000250181400001","View Full Record in Web of Science")</f>
        <v>0</v>
      </c>
    </row>
    <row r="177" spans="1:72" ht="12.75">
      <c r="A177" t="s">
        <v>72</v>
      </c>
      <c r="B177" t="s">
        <v>2230</v>
      </c>
      <c r="F177" t="s">
        <v>2231</v>
      </c>
      <c r="I177" t="s">
        <v>2232</v>
      </c>
      <c r="J177" t="s">
        <v>77</v>
      </c>
      <c r="M177" t="s">
        <v>78</v>
      </c>
      <c r="N177" t="s">
        <v>79</v>
      </c>
      <c r="T177" t="s">
        <v>2233</v>
      </c>
      <c r="U177" t="s">
        <v>2234</v>
      </c>
      <c r="V177" t="s">
        <v>2235</v>
      </c>
      <c r="W177" t="s">
        <v>2236</v>
      </c>
      <c r="Y177" t="s">
        <v>2237</v>
      </c>
      <c r="Z177" t="s">
        <v>2238</v>
      </c>
      <c r="AA177" t="s">
        <v>1643</v>
      </c>
      <c r="AG177">
        <v>28</v>
      </c>
      <c r="AH177">
        <v>13</v>
      </c>
      <c r="AI177">
        <v>14</v>
      </c>
      <c r="AJ177">
        <v>1</v>
      </c>
      <c r="AK177">
        <v>7</v>
      </c>
      <c r="AL177" t="s">
        <v>88</v>
      </c>
      <c r="AM177" t="s">
        <v>89</v>
      </c>
      <c r="AN177" t="s">
        <v>90</v>
      </c>
      <c r="AO177" t="s">
        <v>91</v>
      </c>
      <c r="AP177" t="s">
        <v>92</v>
      </c>
      <c r="AR177" t="s">
        <v>93</v>
      </c>
      <c r="AS177" t="s">
        <v>94</v>
      </c>
      <c r="AT177" t="s">
        <v>524</v>
      </c>
      <c r="AU177">
        <v>2007</v>
      </c>
      <c r="AV177">
        <v>30</v>
      </c>
      <c r="AW177">
        <v>11</v>
      </c>
      <c r="BB177">
        <v>2262</v>
      </c>
      <c r="BC177">
        <v>2270</v>
      </c>
      <c r="BE177" t="s">
        <v>2239</v>
      </c>
      <c r="BF177">
        <f>HYPERLINK("http://dx.doi.org/10.1016/j.advwatres.2007.05.007","http://dx.doi.org/10.1016/j.advwatres.2007.05.007")</f>
        <v>0</v>
      </c>
      <c r="BI177">
        <v>9</v>
      </c>
      <c r="BJ177" t="s">
        <v>97</v>
      </c>
      <c r="BK177" t="s">
        <v>98</v>
      </c>
      <c r="BL177" t="s">
        <v>97</v>
      </c>
      <c r="BM177" t="s">
        <v>526</v>
      </c>
      <c r="BR177" t="s">
        <v>100</v>
      </c>
      <c r="BS177" t="s">
        <v>2240</v>
      </c>
      <c r="BT177">
        <f>HYPERLINK("https%3A%2F%2Fwww.webofscience.com%2Fwos%2Fwoscc%2Ffull-record%2FWOS:000250181400005","View Full Record in Web of Science")</f>
        <v>0</v>
      </c>
    </row>
    <row r="178" spans="1:72" ht="12.75">
      <c r="A178" t="s">
        <v>72</v>
      </c>
      <c r="B178" t="s">
        <v>2241</v>
      </c>
      <c r="F178" t="s">
        <v>2242</v>
      </c>
      <c r="I178" t="s">
        <v>2243</v>
      </c>
      <c r="J178" t="s">
        <v>77</v>
      </c>
      <c r="M178" t="s">
        <v>78</v>
      </c>
      <c r="N178" t="s">
        <v>79</v>
      </c>
      <c r="T178" t="s">
        <v>2244</v>
      </c>
      <c r="U178" t="s">
        <v>2245</v>
      </c>
      <c r="V178" t="s">
        <v>2246</v>
      </c>
      <c r="W178" t="s">
        <v>2247</v>
      </c>
      <c r="Y178" t="s">
        <v>2248</v>
      </c>
      <c r="Z178" t="s">
        <v>2249</v>
      </c>
      <c r="AA178" t="s">
        <v>2250</v>
      </c>
      <c r="AB178" t="s">
        <v>2251</v>
      </c>
      <c r="AG178">
        <v>36</v>
      </c>
      <c r="AH178">
        <v>5</v>
      </c>
      <c r="AI178">
        <v>5</v>
      </c>
      <c r="AJ178">
        <v>0</v>
      </c>
      <c r="AK178">
        <v>14</v>
      </c>
      <c r="AL178" t="s">
        <v>88</v>
      </c>
      <c r="AM178" t="s">
        <v>89</v>
      </c>
      <c r="AN178" t="s">
        <v>90</v>
      </c>
      <c r="AO178" t="s">
        <v>91</v>
      </c>
      <c r="AP178" t="s">
        <v>92</v>
      </c>
      <c r="AR178" t="s">
        <v>93</v>
      </c>
      <c r="AS178" t="s">
        <v>94</v>
      </c>
      <c r="AT178" t="s">
        <v>524</v>
      </c>
      <c r="AU178">
        <v>2007</v>
      </c>
      <c r="AV178">
        <v>30</v>
      </c>
      <c r="AW178">
        <v>11</v>
      </c>
      <c r="BB178">
        <v>2373</v>
      </c>
      <c r="BC178">
        <v>2386</v>
      </c>
      <c r="BE178" t="s">
        <v>2252</v>
      </c>
      <c r="BF178">
        <f>HYPERLINK("http://dx.doi.org/10.1016/j.advwatres.2007.05.011","http://dx.doi.org/10.1016/j.advwatres.2007.05.011")</f>
        <v>0</v>
      </c>
      <c r="BI178">
        <v>14</v>
      </c>
      <c r="BJ178" t="s">
        <v>97</v>
      </c>
      <c r="BK178" t="s">
        <v>98</v>
      </c>
      <c r="BL178" t="s">
        <v>97</v>
      </c>
      <c r="BM178" t="s">
        <v>526</v>
      </c>
      <c r="BR178" t="s">
        <v>100</v>
      </c>
      <c r="BS178" t="s">
        <v>2253</v>
      </c>
      <c r="BT178">
        <f>HYPERLINK("https%3A%2F%2Fwww.webofscience.com%2Fwos%2Fwoscc%2Ffull-record%2FWOS:000250181400013","View Full Record in Web of Science")</f>
        <v>0</v>
      </c>
    </row>
    <row r="179" spans="1:72" ht="12.75">
      <c r="A179" t="s">
        <v>72</v>
      </c>
      <c r="B179" t="s">
        <v>2254</v>
      </c>
      <c r="F179" t="s">
        <v>2255</v>
      </c>
      <c r="I179" t="s">
        <v>2256</v>
      </c>
      <c r="J179" t="s">
        <v>77</v>
      </c>
      <c r="M179" t="s">
        <v>78</v>
      </c>
      <c r="N179" t="s">
        <v>79</v>
      </c>
      <c r="T179" t="s">
        <v>2257</v>
      </c>
      <c r="U179" t="s">
        <v>2258</v>
      </c>
      <c r="V179" t="s">
        <v>2259</v>
      </c>
      <c r="W179" t="s">
        <v>2260</v>
      </c>
      <c r="Y179" t="s">
        <v>2261</v>
      </c>
      <c r="Z179" t="s">
        <v>2262</v>
      </c>
      <c r="AG179">
        <v>32</v>
      </c>
      <c r="AH179">
        <v>13</v>
      </c>
      <c r="AI179">
        <v>13</v>
      </c>
      <c r="AJ179">
        <v>0</v>
      </c>
      <c r="AK179">
        <v>3</v>
      </c>
      <c r="AL179" t="s">
        <v>88</v>
      </c>
      <c r="AM179" t="s">
        <v>89</v>
      </c>
      <c r="AN179" t="s">
        <v>90</v>
      </c>
      <c r="AO179" t="s">
        <v>91</v>
      </c>
      <c r="AP179" t="s">
        <v>92</v>
      </c>
      <c r="AR179" t="s">
        <v>93</v>
      </c>
      <c r="AS179" t="s">
        <v>94</v>
      </c>
      <c r="AT179" t="s">
        <v>174</v>
      </c>
      <c r="AU179">
        <v>2007</v>
      </c>
      <c r="AV179">
        <v>30</v>
      </c>
      <c r="AW179">
        <v>9</v>
      </c>
      <c r="BB179">
        <v>1943</v>
      </c>
      <c r="BC179">
        <v>1961</v>
      </c>
      <c r="BE179" t="s">
        <v>2263</v>
      </c>
      <c r="BF179">
        <f>HYPERLINK("http://dx.doi.org/10.1016/j.advwatres.2007.03.004","http://dx.doi.org/10.1016/j.advwatres.2007.03.004")</f>
        <v>0</v>
      </c>
      <c r="BI179">
        <v>19</v>
      </c>
      <c r="BJ179" t="s">
        <v>97</v>
      </c>
      <c r="BK179" t="s">
        <v>98</v>
      </c>
      <c r="BL179" t="s">
        <v>97</v>
      </c>
      <c r="BM179" t="s">
        <v>176</v>
      </c>
      <c r="BR179" t="s">
        <v>100</v>
      </c>
      <c r="BS179" t="s">
        <v>2264</v>
      </c>
      <c r="BT179">
        <f>HYPERLINK("https%3A%2F%2Fwww.webofscience.com%2Fwos%2Fwoscc%2Ffull-record%2FWOS:000248435700006","View Full Record in Web of Science")</f>
        <v>0</v>
      </c>
    </row>
    <row r="180" spans="1:72" ht="12.75">
      <c r="A180" t="s">
        <v>72</v>
      </c>
      <c r="B180" t="s">
        <v>2265</v>
      </c>
      <c r="F180" t="s">
        <v>2266</v>
      </c>
      <c r="I180" t="s">
        <v>2267</v>
      </c>
      <c r="J180" t="s">
        <v>77</v>
      </c>
      <c r="M180" t="s">
        <v>78</v>
      </c>
      <c r="N180" t="s">
        <v>79</v>
      </c>
      <c r="T180" t="s">
        <v>2268</v>
      </c>
      <c r="U180" t="s">
        <v>2269</v>
      </c>
      <c r="V180" t="s">
        <v>2270</v>
      </c>
      <c r="W180" t="s">
        <v>2202</v>
      </c>
      <c r="Y180" t="s">
        <v>2271</v>
      </c>
      <c r="Z180" t="s">
        <v>2272</v>
      </c>
      <c r="AA180" t="s">
        <v>2273</v>
      </c>
      <c r="AB180" t="s">
        <v>2274</v>
      </c>
      <c r="AG180">
        <v>32</v>
      </c>
      <c r="AH180">
        <v>13</v>
      </c>
      <c r="AI180">
        <v>14</v>
      </c>
      <c r="AJ180">
        <v>0</v>
      </c>
      <c r="AK180">
        <v>26</v>
      </c>
      <c r="AL180" t="s">
        <v>88</v>
      </c>
      <c r="AM180" t="s">
        <v>89</v>
      </c>
      <c r="AN180" t="s">
        <v>90</v>
      </c>
      <c r="AO180" t="s">
        <v>91</v>
      </c>
      <c r="AP180" t="s">
        <v>92</v>
      </c>
      <c r="AR180" t="s">
        <v>93</v>
      </c>
      <c r="AS180" t="s">
        <v>94</v>
      </c>
      <c r="AT180" t="s">
        <v>216</v>
      </c>
      <c r="AU180">
        <v>2007</v>
      </c>
      <c r="AV180">
        <v>30</v>
      </c>
      <c r="AW180" t="s">
        <v>217</v>
      </c>
      <c r="BB180">
        <v>1492</v>
      </c>
      <c r="BC180">
        <v>1504</v>
      </c>
      <c r="BE180" t="s">
        <v>2275</v>
      </c>
      <c r="BF180">
        <f>HYPERLINK("http://dx.doi.org/10.1016/j.advwatres.2006.05.027","http://dx.doi.org/10.1016/j.advwatres.2006.05.027")</f>
        <v>0</v>
      </c>
      <c r="BI180">
        <v>13</v>
      </c>
      <c r="BJ180" t="s">
        <v>97</v>
      </c>
      <c r="BK180" t="s">
        <v>98</v>
      </c>
      <c r="BL180" t="s">
        <v>97</v>
      </c>
      <c r="BM180" t="s">
        <v>219</v>
      </c>
      <c r="BR180" t="s">
        <v>100</v>
      </c>
      <c r="BS180" t="s">
        <v>2276</v>
      </c>
      <c r="BT180">
        <f>HYPERLINK("https%3A%2F%2Fwww.webofscience.com%2Fwos%2Fwoscc%2Ffull-record%2FWOS:000246902300008","View Full Record in Web of Science")</f>
        <v>0</v>
      </c>
    </row>
    <row r="181" spans="1:72" ht="12.75">
      <c r="A181" t="s">
        <v>72</v>
      </c>
      <c r="B181" t="s">
        <v>2277</v>
      </c>
      <c r="F181" t="s">
        <v>2278</v>
      </c>
      <c r="I181" t="s">
        <v>2279</v>
      </c>
      <c r="J181" t="s">
        <v>77</v>
      </c>
      <c r="M181" t="s">
        <v>78</v>
      </c>
      <c r="N181" t="s">
        <v>79</v>
      </c>
      <c r="T181" t="s">
        <v>2280</v>
      </c>
      <c r="U181" t="s">
        <v>2281</v>
      </c>
      <c r="V181" t="s">
        <v>2282</v>
      </c>
      <c r="W181" t="s">
        <v>2283</v>
      </c>
      <c r="Y181" t="s">
        <v>2284</v>
      </c>
      <c r="Z181" t="s">
        <v>2285</v>
      </c>
      <c r="AA181" t="s">
        <v>2286</v>
      </c>
      <c r="AB181" t="s">
        <v>2287</v>
      </c>
      <c r="AG181">
        <v>30</v>
      </c>
      <c r="AH181">
        <v>143</v>
      </c>
      <c r="AI181">
        <v>157</v>
      </c>
      <c r="AJ181">
        <v>1</v>
      </c>
      <c r="AK181">
        <v>47</v>
      </c>
      <c r="AL181" t="s">
        <v>88</v>
      </c>
      <c r="AM181" t="s">
        <v>89</v>
      </c>
      <c r="AN181" t="s">
        <v>90</v>
      </c>
      <c r="AO181" t="s">
        <v>91</v>
      </c>
      <c r="AP181" t="s">
        <v>92</v>
      </c>
      <c r="AR181" t="s">
        <v>93</v>
      </c>
      <c r="AS181" t="s">
        <v>94</v>
      </c>
      <c r="AT181" t="s">
        <v>95</v>
      </c>
      <c r="AU181">
        <v>2007</v>
      </c>
      <c r="AV181">
        <v>30</v>
      </c>
      <c r="AW181">
        <v>5</v>
      </c>
      <c r="BB181">
        <v>1082</v>
      </c>
      <c r="BC181">
        <v>1093</v>
      </c>
      <c r="BE181" t="s">
        <v>2288</v>
      </c>
      <c r="BF181">
        <f>HYPERLINK("http://dx.doi.org/10.1016/j.advwatres.2006.10.001","http://dx.doi.org/10.1016/j.advwatres.2006.10.001")</f>
        <v>0</v>
      </c>
      <c r="BI181">
        <v>12</v>
      </c>
      <c r="BJ181" t="s">
        <v>97</v>
      </c>
      <c r="BK181" t="s">
        <v>98</v>
      </c>
      <c r="BL181" t="s">
        <v>97</v>
      </c>
      <c r="BM181" t="s">
        <v>99</v>
      </c>
      <c r="BR181" t="s">
        <v>100</v>
      </c>
      <c r="BS181" t="s">
        <v>2289</v>
      </c>
      <c r="BT181">
        <f>HYPERLINK("https%3A%2F%2Fwww.webofscience.com%2Fwos%2Fwoscc%2Ffull-record%2FWOS:000246092800004","View Full Record in Web of Science")</f>
        <v>0</v>
      </c>
    </row>
    <row r="182" spans="1:72" ht="12.75">
      <c r="A182" t="s">
        <v>72</v>
      </c>
      <c r="B182" t="s">
        <v>2290</v>
      </c>
      <c r="F182" t="s">
        <v>2291</v>
      </c>
      <c r="I182" t="s">
        <v>2292</v>
      </c>
      <c r="J182" t="s">
        <v>77</v>
      </c>
      <c r="M182" t="s">
        <v>78</v>
      </c>
      <c r="N182" t="s">
        <v>79</v>
      </c>
      <c r="T182" t="s">
        <v>2293</v>
      </c>
      <c r="U182" t="s">
        <v>2294</v>
      </c>
      <c r="V182" t="s">
        <v>2295</v>
      </c>
      <c r="W182" t="s">
        <v>2296</v>
      </c>
      <c r="Y182" t="s">
        <v>2297</v>
      </c>
      <c r="Z182" t="s">
        <v>2298</v>
      </c>
      <c r="AG182">
        <v>24</v>
      </c>
      <c r="AH182">
        <v>19</v>
      </c>
      <c r="AI182">
        <v>21</v>
      </c>
      <c r="AJ182">
        <v>3</v>
      </c>
      <c r="AK182">
        <v>12</v>
      </c>
      <c r="AL182" t="s">
        <v>88</v>
      </c>
      <c r="AM182" t="s">
        <v>89</v>
      </c>
      <c r="AN182" t="s">
        <v>90</v>
      </c>
      <c r="AO182" t="s">
        <v>91</v>
      </c>
      <c r="AR182" t="s">
        <v>93</v>
      </c>
      <c r="AS182" t="s">
        <v>94</v>
      </c>
      <c r="AT182" t="s">
        <v>95</v>
      </c>
      <c r="AU182">
        <v>2007</v>
      </c>
      <c r="AV182">
        <v>30</v>
      </c>
      <c r="AW182">
        <v>5</v>
      </c>
      <c r="BB182">
        <v>1355</v>
      </c>
      <c r="BC182">
        <v>1359</v>
      </c>
      <c r="BE182" t="s">
        <v>2299</v>
      </c>
      <c r="BF182">
        <f>HYPERLINK("http://dx.doi.org/10.1016/j.advwatres.2006.11.012","http://dx.doi.org/10.1016/j.advwatres.2006.11.012")</f>
        <v>0</v>
      </c>
      <c r="BI182">
        <v>5</v>
      </c>
      <c r="BJ182" t="s">
        <v>97</v>
      </c>
      <c r="BK182" t="s">
        <v>98</v>
      </c>
      <c r="BL182" t="s">
        <v>97</v>
      </c>
      <c r="BM182" t="s">
        <v>99</v>
      </c>
      <c r="BR182" t="s">
        <v>100</v>
      </c>
      <c r="BS182" t="s">
        <v>2300</v>
      </c>
      <c r="BT182">
        <f>HYPERLINK("https%3A%2F%2Fwww.webofscience.com%2Fwos%2Fwoscc%2Ffull-record%2FWOS:000246092800023","View Full Record in Web of Science")</f>
        <v>0</v>
      </c>
    </row>
    <row r="183" spans="1:72" ht="12.75">
      <c r="A183" t="s">
        <v>72</v>
      </c>
      <c r="B183" t="s">
        <v>2301</v>
      </c>
      <c r="F183" t="s">
        <v>2302</v>
      </c>
      <c r="I183" t="s">
        <v>2303</v>
      </c>
      <c r="J183" t="s">
        <v>77</v>
      </c>
      <c r="M183" t="s">
        <v>78</v>
      </c>
      <c r="N183" t="s">
        <v>79</v>
      </c>
      <c r="T183" t="s">
        <v>2304</v>
      </c>
      <c r="U183" t="s">
        <v>2305</v>
      </c>
      <c r="V183" t="s">
        <v>2306</v>
      </c>
      <c r="W183" t="s">
        <v>2307</v>
      </c>
      <c r="Y183" t="s">
        <v>2308</v>
      </c>
      <c r="Z183" t="s">
        <v>2309</v>
      </c>
      <c r="AA183" t="s">
        <v>2310</v>
      </c>
      <c r="AB183" t="s">
        <v>2311</v>
      </c>
      <c r="AG183">
        <v>60</v>
      </c>
      <c r="AH183">
        <v>32</v>
      </c>
      <c r="AI183">
        <v>33</v>
      </c>
      <c r="AJ183">
        <v>0</v>
      </c>
      <c r="AK183">
        <v>9</v>
      </c>
      <c r="AL183" t="s">
        <v>88</v>
      </c>
      <c r="AM183" t="s">
        <v>89</v>
      </c>
      <c r="AN183" t="s">
        <v>90</v>
      </c>
      <c r="AO183" t="s">
        <v>91</v>
      </c>
      <c r="AP183" t="s">
        <v>92</v>
      </c>
      <c r="AR183" t="s">
        <v>93</v>
      </c>
      <c r="AS183" t="s">
        <v>94</v>
      </c>
      <c r="AT183" t="s">
        <v>257</v>
      </c>
      <c r="AU183">
        <v>2007</v>
      </c>
      <c r="AV183">
        <v>30</v>
      </c>
      <c r="AW183">
        <v>4</v>
      </c>
      <c r="BB183">
        <v>1027</v>
      </c>
      <c r="BC183">
        <v>1045</v>
      </c>
      <c r="BE183" t="s">
        <v>2312</v>
      </c>
      <c r="BF183">
        <f>HYPERLINK("http://dx.doi.org/10.1016/j.advwatres.2006.09.002","http://dx.doi.org/10.1016/j.advwatres.2006.09.002")</f>
        <v>0</v>
      </c>
      <c r="BI183">
        <v>19</v>
      </c>
      <c r="BJ183" t="s">
        <v>97</v>
      </c>
      <c r="BK183" t="s">
        <v>98</v>
      </c>
      <c r="BL183" t="s">
        <v>97</v>
      </c>
      <c r="BM183" t="s">
        <v>259</v>
      </c>
      <c r="BR183" t="s">
        <v>100</v>
      </c>
      <c r="BS183" t="s">
        <v>2313</v>
      </c>
      <c r="BT183">
        <f>HYPERLINK("https%3A%2F%2Fwww.webofscience.com%2Fwos%2Fwoscc%2Ffull-record%2FWOS:000245259400022","View Full Record in Web of Science")</f>
        <v>0</v>
      </c>
    </row>
    <row r="184" spans="1:72" ht="12.75">
      <c r="A184" t="s">
        <v>72</v>
      </c>
      <c r="B184" t="s">
        <v>2314</v>
      </c>
      <c r="F184" t="s">
        <v>2315</v>
      </c>
      <c r="I184" t="s">
        <v>2316</v>
      </c>
      <c r="J184" t="s">
        <v>77</v>
      </c>
      <c r="M184" t="s">
        <v>78</v>
      </c>
      <c r="N184" t="s">
        <v>237</v>
      </c>
      <c r="T184" t="s">
        <v>2317</v>
      </c>
      <c r="U184" t="s">
        <v>2318</v>
      </c>
      <c r="V184" t="s">
        <v>2319</v>
      </c>
      <c r="W184" t="s">
        <v>2320</v>
      </c>
      <c r="Y184" t="s">
        <v>2321</v>
      </c>
      <c r="Z184" t="s">
        <v>2322</v>
      </c>
      <c r="AA184" t="s">
        <v>2323</v>
      </c>
      <c r="AB184" t="s">
        <v>2324</v>
      </c>
      <c r="AG184">
        <v>28</v>
      </c>
      <c r="AH184">
        <v>93</v>
      </c>
      <c r="AI184">
        <v>98</v>
      </c>
      <c r="AJ184">
        <v>2</v>
      </c>
      <c r="AK184">
        <v>32</v>
      </c>
      <c r="AL184" t="s">
        <v>88</v>
      </c>
      <c r="AM184" t="s">
        <v>89</v>
      </c>
      <c r="AN184" t="s">
        <v>90</v>
      </c>
      <c r="AO184" t="s">
        <v>91</v>
      </c>
      <c r="AP184" t="s">
        <v>92</v>
      </c>
      <c r="AR184" t="s">
        <v>93</v>
      </c>
      <c r="AS184" t="s">
        <v>94</v>
      </c>
      <c r="AT184" t="s">
        <v>138</v>
      </c>
      <c r="AU184">
        <v>2007</v>
      </c>
      <c r="AV184">
        <v>30</v>
      </c>
      <c r="AW184">
        <v>12</v>
      </c>
      <c r="BB184">
        <v>2511</v>
      </c>
      <c r="BC184">
        <v>2525</v>
      </c>
      <c r="BE184" t="s">
        <v>2325</v>
      </c>
      <c r="BF184">
        <f>HYPERLINK("http://dx.doi.org/10.1016/j.advwatres.2007.06.004","http://dx.doi.org/10.1016/j.advwatres.2007.06.004")</f>
        <v>0</v>
      </c>
      <c r="BI184">
        <v>15</v>
      </c>
      <c r="BJ184" t="s">
        <v>97</v>
      </c>
      <c r="BK184" t="s">
        <v>98</v>
      </c>
      <c r="BL184" t="s">
        <v>97</v>
      </c>
      <c r="BM184" t="s">
        <v>140</v>
      </c>
      <c r="BO184" t="s">
        <v>724</v>
      </c>
      <c r="BR184" t="s">
        <v>100</v>
      </c>
      <c r="BS184" t="s">
        <v>2326</v>
      </c>
      <c r="BT184">
        <f>HYPERLINK("https%3A%2F%2Fwww.webofscience.com%2Fwos%2Fwoscc%2Ffull-record%2FWOS:000250935500008","View Full Record in Web of Science")</f>
        <v>0</v>
      </c>
    </row>
    <row r="185" spans="1:72" ht="12.75">
      <c r="A185" t="s">
        <v>72</v>
      </c>
      <c r="B185" t="s">
        <v>2327</v>
      </c>
      <c r="F185" t="s">
        <v>2328</v>
      </c>
      <c r="I185" t="s">
        <v>2329</v>
      </c>
      <c r="J185" t="s">
        <v>77</v>
      </c>
      <c r="M185" t="s">
        <v>78</v>
      </c>
      <c r="N185" t="s">
        <v>79</v>
      </c>
      <c r="T185" t="s">
        <v>2330</v>
      </c>
      <c r="U185" t="s">
        <v>2331</v>
      </c>
      <c r="V185" t="s">
        <v>2332</v>
      </c>
      <c r="W185" t="s">
        <v>2333</v>
      </c>
      <c r="Y185" t="s">
        <v>2334</v>
      </c>
      <c r="Z185" t="s">
        <v>2335</v>
      </c>
      <c r="AG185">
        <v>83</v>
      </c>
      <c r="AH185">
        <v>19</v>
      </c>
      <c r="AI185">
        <v>20</v>
      </c>
      <c r="AJ185">
        <v>0</v>
      </c>
      <c r="AK185">
        <v>5</v>
      </c>
      <c r="AL185" t="s">
        <v>88</v>
      </c>
      <c r="AM185" t="s">
        <v>89</v>
      </c>
      <c r="AN185" t="s">
        <v>90</v>
      </c>
      <c r="AO185" t="s">
        <v>91</v>
      </c>
      <c r="AP185" t="s">
        <v>92</v>
      </c>
      <c r="AR185" t="s">
        <v>93</v>
      </c>
      <c r="AS185" t="s">
        <v>94</v>
      </c>
      <c r="AT185" t="s">
        <v>524</v>
      </c>
      <c r="AU185">
        <v>2007</v>
      </c>
      <c r="AV185">
        <v>30</v>
      </c>
      <c r="AW185">
        <v>11</v>
      </c>
      <c r="BB185">
        <v>2354</v>
      </c>
      <c r="BC185">
        <v>2372</v>
      </c>
      <c r="BE185" t="s">
        <v>2336</v>
      </c>
      <c r="BF185">
        <f>HYPERLINK("http://dx.doi.org/10.1016/j.advwatres.2007.05.012","http://dx.doi.org/10.1016/j.advwatres.2007.05.012")</f>
        <v>0</v>
      </c>
      <c r="BI185">
        <v>19</v>
      </c>
      <c r="BJ185" t="s">
        <v>97</v>
      </c>
      <c r="BK185" t="s">
        <v>98</v>
      </c>
      <c r="BL185" t="s">
        <v>97</v>
      </c>
      <c r="BM185" t="s">
        <v>526</v>
      </c>
      <c r="BR185" t="s">
        <v>100</v>
      </c>
      <c r="BS185" t="s">
        <v>2337</v>
      </c>
      <c r="BT185">
        <f>HYPERLINK("https%3A%2F%2Fwww.webofscience.com%2Fwos%2Fwoscc%2Ffull-record%2FWOS:000250181400012","View Full Record in Web of Science")</f>
        <v>0</v>
      </c>
    </row>
    <row r="186" spans="1:72" ht="12.75">
      <c r="A186" t="s">
        <v>72</v>
      </c>
      <c r="B186" t="s">
        <v>2338</v>
      </c>
      <c r="F186" t="s">
        <v>2339</v>
      </c>
      <c r="I186" t="s">
        <v>2340</v>
      </c>
      <c r="J186" t="s">
        <v>77</v>
      </c>
      <c r="M186" t="s">
        <v>78</v>
      </c>
      <c r="N186" t="s">
        <v>79</v>
      </c>
      <c r="T186" t="s">
        <v>2341</v>
      </c>
      <c r="U186" t="s">
        <v>2342</v>
      </c>
      <c r="V186" t="s">
        <v>2343</v>
      </c>
      <c r="W186" t="s">
        <v>2344</v>
      </c>
      <c r="Y186" t="s">
        <v>2345</v>
      </c>
      <c r="Z186" t="s">
        <v>2346</v>
      </c>
      <c r="AG186">
        <v>47</v>
      </c>
      <c r="AH186">
        <v>120</v>
      </c>
      <c r="AI186">
        <v>123</v>
      </c>
      <c r="AJ186">
        <v>2</v>
      </c>
      <c r="AK186">
        <v>29</v>
      </c>
      <c r="AL186" t="s">
        <v>88</v>
      </c>
      <c r="AM186" t="s">
        <v>89</v>
      </c>
      <c r="AN186" t="s">
        <v>90</v>
      </c>
      <c r="AO186" t="s">
        <v>91</v>
      </c>
      <c r="AP186" t="s">
        <v>92</v>
      </c>
      <c r="AR186" t="s">
        <v>93</v>
      </c>
      <c r="AS186" t="s">
        <v>94</v>
      </c>
      <c r="AT186" t="s">
        <v>524</v>
      </c>
      <c r="AU186">
        <v>2007</v>
      </c>
      <c r="AV186">
        <v>30</v>
      </c>
      <c r="AW186">
        <v>11</v>
      </c>
      <c r="BB186">
        <v>2339</v>
      </c>
      <c r="BC186">
        <v>2353</v>
      </c>
      <c r="BE186" t="s">
        <v>2347</v>
      </c>
      <c r="BF186">
        <f>HYPERLINK("http://dx.doi.org/10.1016/j.advwatres.2007.05.010","http://dx.doi.org/10.1016/j.advwatres.2007.05.010")</f>
        <v>0</v>
      </c>
      <c r="BI186">
        <v>15</v>
      </c>
      <c r="BJ186" t="s">
        <v>97</v>
      </c>
      <c r="BK186" t="s">
        <v>98</v>
      </c>
      <c r="BL186" t="s">
        <v>97</v>
      </c>
      <c r="BM186" t="s">
        <v>526</v>
      </c>
      <c r="BR186" t="s">
        <v>100</v>
      </c>
      <c r="BS186" t="s">
        <v>2348</v>
      </c>
      <c r="BT186">
        <f>HYPERLINK("https%3A%2F%2Fwww.webofscience.com%2Fwos%2Fwoscc%2Ffull-record%2FWOS:000250181400011","View Full Record in Web of Science")</f>
        <v>0</v>
      </c>
    </row>
    <row r="187" spans="1:72" ht="12.75">
      <c r="A187" t="s">
        <v>72</v>
      </c>
      <c r="B187" t="s">
        <v>2349</v>
      </c>
      <c r="F187" t="s">
        <v>2350</v>
      </c>
      <c r="I187" t="s">
        <v>2351</v>
      </c>
      <c r="J187" t="s">
        <v>77</v>
      </c>
      <c r="M187" t="s">
        <v>78</v>
      </c>
      <c r="N187" t="s">
        <v>629</v>
      </c>
      <c r="W187" t="s">
        <v>2352</v>
      </c>
      <c r="Y187" t="s">
        <v>1303</v>
      </c>
      <c r="Z187" t="s">
        <v>2353</v>
      </c>
      <c r="AG187">
        <v>0</v>
      </c>
      <c r="AH187">
        <v>0</v>
      </c>
      <c r="AI187">
        <v>0</v>
      </c>
      <c r="AJ187">
        <v>0</v>
      </c>
      <c r="AK187">
        <v>2</v>
      </c>
      <c r="AL187" t="s">
        <v>88</v>
      </c>
      <c r="AM187" t="s">
        <v>89</v>
      </c>
      <c r="AN187" t="s">
        <v>90</v>
      </c>
      <c r="AO187" t="s">
        <v>91</v>
      </c>
      <c r="AP187" t="s">
        <v>92</v>
      </c>
      <c r="AR187" t="s">
        <v>93</v>
      </c>
      <c r="AS187" t="s">
        <v>94</v>
      </c>
      <c r="AT187" t="s">
        <v>157</v>
      </c>
      <c r="AU187">
        <v>2007</v>
      </c>
      <c r="AV187">
        <v>30</v>
      </c>
      <c r="AW187">
        <v>10</v>
      </c>
      <c r="AZ187" t="s">
        <v>158</v>
      </c>
      <c r="BB187">
        <v>2059</v>
      </c>
      <c r="BC187">
        <v>2060</v>
      </c>
      <c r="BE187" t="s">
        <v>2354</v>
      </c>
      <c r="BF187">
        <f>HYPERLINK("http://dx.doi.org/10.1016/j.advwatres.2007.04.001","http://dx.doi.org/10.1016/j.advwatres.2007.04.001")</f>
        <v>0</v>
      </c>
      <c r="BI187">
        <v>2</v>
      </c>
      <c r="BJ187" t="s">
        <v>97</v>
      </c>
      <c r="BK187" t="s">
        <v>98</v>
      </c>
      <c r="BL187" t="s">
        <v>97</v>
      </c>
      <c r="BM187" t="s">
        <v>161</v>
      </c>
      <c r="BR187" t="s">
        <v>100</v>
      </c>
      <c r="BS187" t="s">
        <v>2355</v>
      </c>
      <c r="BT187">
        <f>HYPERLINK("https%3A%2F%2Fwww.webofscience.com%2Fwos%2Fwoscc%2Ffull-record%2FWOS:000249645700001","View Full Record in Web of Science")</f>
        <v>0</v>
      </c>
    </row>
    <row r="188" spans="1:72" ht="12.75">
      <c r="A188" t="s">
        <v>72</v>
      </c>
      <c r="B188" t="s">
        <v>2356</v>
      </c>
      <c r="F188" t="s">
        <v>2357</v>
      </c>
      <c r="I188" t="s">
        <v>2358</v>
      </c>
      <c r="J188" t="s">
        <v>77</v>
      </c>
      <c r="M188" t="s">
        <v>78</v>
      </c>
      <c r="N188" t="s">
        <v>146</v>
      </c>
      <c r="O188" t="s">
        <v>276</v>
      </c>
      <c r="P188">
        <v>2004</v>
      </c>
      <c r="Q188" t="s">
        <v>277</v>
      </c>
      <c r="T188" t="s">
        <v>2359</v>
      </c>
      <c r="U188" t="s">
        <v>2360</v>
      </c>
      <c r="V188" t="s">
        <v>2361</v>
      </c>
      <c r="W188" t="s">
        <v>2236</v>
      </c>
      <c r="Y188" t="s">
        <v>2362</v>
      </c>
      <c r="AA188" t="s">
        <v>1643</v>
      </c>
      <c r="AG188">
        <v>46</v>
      </c>
      <c r="AH188">
        <v>17</v>
      </c>
      <c r="AI188">
        <v>17</v>
      </c>
      <c r="AJ188">
        <v>1</v>
      </c>
      <c r="AK188">
        <v>14</v>
      </c>
      <c r="AL188" t="s">
        <v>88</v>
      </c>
      <c r="AM188" t="s">
        <v>89</v>
      </c>
      <c r="AN188" t="s">
        <v>90</v>
      </c>
      <c r="AO188" t="s">
        <v>91</v>
      </c>
      <c r="AR188" t="s">
        <v>93</v>
      </c>
      <c r="AS188" t="s">
        <v>94</v>
      </c>
      <c r="AT188" t="s">
        <v>285</v>
      </c>
      <c r="AU188">
        <v>2007</v>
      </c>
      <c r="AV188">
        <v>30</v>
      </c>
      <c r="AW188">
        <v>2</v>
      </c>
      <c r="AZ188" t="s">
        <v>158</v>
      </c>
      <c r="BB188">
        <v>227</v>
      </c>
      <c r="BC188">
        <v>248</v>
      </c>
      <c r="BE188" t="s">
        <v>2363</v>
      </c>
      <c r="BF188">
        <f>HYPERLINK("http://dx.doi.org/10.1016/j.advwatres.2005.11.017","http://dx.doi.org/10.1016/j.advwatres.2005.11.017")</f>
        <v>0</v>
      </c>
      <c r="BI188">
        <v>22</v>
      </c>
      <c r="BJ188" t="s">
        <v>97</v>
      </c>
      <c r="BK188" t="s">
        <v>160</v>
      </c>
      <c r="BL188" t="s">
        <v>97</v>
      </c>
      <c r="BM188" t="s">
        <v>287</v>
      </c>
      <c r="BR188" t="s">
        <v>100</v>
      </c>
      <c r="BS188" t="s">
        <v>2364</v>
      </c>
      <c r="BT188">
        <f>HYPERLINK("https%3A%2F%2Fwww.webofscience.com%2Fwos%2Fwoscc%2Ffull-record%2FWOS:000243620000006","View Full Record in Web of Science")</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