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avedrecs" sheetId="1" r:id="rId1"/>
  </sheets>
  <definedNames/>
  <calcPr fullCalcOnLoad="1"/>
</workbook>
</file>

<file path=xl/sharedStrings.xml><?xml version="1.0" encoding="utf-8"?>
<sst xmlns="http://schemas.openxmlformats.org/spreadsheetml/2006/main" count="5618" uniqueCount="1126">
  <si>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</si>
  <si>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</si>
  <si>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</si>
  <si>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</si>
  <si>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</si>
  <si>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</si>
  <si>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</si>
  <si>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</si>
  <si>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</si>
  <si>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</si>
  <si>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</si>
  <si>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</si>
  <si>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</si>
  <si>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</si>
  <si>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</si>
  <si>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</si>
  <si>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</si>
  <si>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</si>
  <si>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</si>
  <si>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</si>
  <si>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</si>
  <si>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</si>
  <si>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</si>
  <si>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</si>
  <si>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</si>
  <si>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</si>
  <si>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</si>
  <si>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</si>
  <si>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</si>
  <si>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</si>
  <si>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</si>
  <si>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</si>
  <si>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</si>
  <si>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</si>
  <si>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</si>
  <si>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</si>
  <si>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</si>
  <si>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</si>
  <si>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</si>
  <si>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</si>
  <si>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</si>
  <si>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</si>
  <si>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</si>
  <si>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</si>
  <si>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</si>
  <si>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</si>
  <si>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</si>
  <si>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</si>
  <si>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</si>
  <si>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</si>
  <si>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</si>
  <si>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</si>
  <si>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</si>
  <si>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</si>
  <si>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</si>
  <si>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</si>
  <si>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</si>
  <si>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</si>
  <si>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</si>
  <si>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</si>
  <si>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</si>
  <si>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</si>
  <si>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</si>
  <si>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</si>
  <si>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</si>
  <si>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</si>
  <si>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</si>
  <si>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</si>
  <si>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</si>
  <si>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</si>
  <si>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</si>
  <si>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</si>
  <si>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</si>
  <si>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Lu, ZM; Zhang, DX</t>
  </si>
  <si>
    <t/>
  </si>
  <si>
    <t>Conditional simulations of flow in randomly heterogeneous porous media using a KL-based moment-equation approach</t>
  </si>
  <si>
    <t>ADVANCES IN WATER RESOURCES</t>
  </si>
  <si>
    <t>English</t>
  </si>
  <si>
    <t>Article</t>
  </si>
  <si>
    <t>Karhunen Loeve decomposition; conditional simulation; moment equations; uncertainty; higher-order correction; heterogeneity</t>
  </si>
  <si>
    <t>STEADY-STATE FLOW; LOCALIZED ANALYSES; TRANSPORT; PROBABILITIES</t>
  </si>
  <si>
    <t>In this study, we extend the KLME approach, a moment-equation approach based on the Karhunen-Loeve decomposition (KL), developed by Zhang and Lu [An efficient, higher-order perturbation approach for flow in randomly heterogeneous porous media via Karhunen-Loeve decomposition. J Comput Phys 2004;194(2):773-94] to efficiently incorporate existing direct measurements of the log hydraulic conductivity. We first decompose the conditional log hydraulic conductivity Y = lnK, as an infinite series on the basis of a set of orthogonal Gaussian standard random variables {xi(i)}. The coefficients of this series are related to eigenvalues and eigenfunctions of the conditional covariance function of the log hydraulic conductivity. We then write head as an infinite series whose terms It represent the head contribution at the nth order in terms of ay, the standard deviation of Y, and derive a set of recursive equations for h((n)) We assume that h((n)) can be expressed as infinite series in terms of the products of n Gaussian random variables. The coefficients in these series are determined by substituting decompositions of Y and h((m)), m &lt; n, into those recursive equations. We solve the conditional mean head up to fourth-order in ay and the conditional head covariances up to third-order in sigma(y)(2). The Y higher-order corrections for the conditional mean flux and flux covariance can be determined directly from the higher-order moments of the head, using Darcy's law. We compare the results from the KLME approach against those from Monte Carlo (MC) simulations and the conventional first-order moment method. It is evident that the KLME approach with higher-order corrections is superior to the conventional first-order approximations and is computationally more efficient than both the Monte Carlo simulations and the conventional first-order moment method. (C) 2004 Elsevier Ltd. All rights reserved.</t>
  </si>
  <si>
    <t>Los Alamos Natl Lab, Hydrol Geochem &amp; Geol Grp, Los Alamos, NM 87545 USA; Univ Oklahoma, Mewbourne Sch Petr &amp; Geol Engn, Norman, OK 73019 USA</t>
  </si>
  <si>
    <t>Lu, ZM (corresponding author), Los Alamos Natl Lab, Hydrol Geochem &amp; Geol Grp, EES-6,MS T003, Los Alamos, NM 87545 USA.</t>
  </si>
  <si>
    <t>zhiming@lanl.gov</t>
  </si>
  <si>
    <t>Zhang, Dongxiao/Q-7564-2019; Zhang, Dongxiao/D-5289-2009; Lu, Zhiming/A-8261-2009</t>
  </si>
  <si>
    <t>Zhang, Dongxiao/0000-0001-6930-5994; Zhang, Dongxiao/0000-0001-6930-5994; Lu, Zhiming/0000-0001-5800-3368</t>
  </si>
  <si>
    <t>ELSEVIER SCI LTD</t>
  </si>
  <si>
    <t>OXFORD</t>
  </si>
  <si>
    <t>THE BOULEVARD, LANGFORD LANE, KIDLINGTON, OXFORD OX5 1GB, OXON, ENGLAND</t>
  </si>
  <si>
    <t>0309-1708</t>
  </si>
  <si>
    <t>1872-9657</t>
  </si>
  <si>
    <t>ADV WATER RESOUR</t>
  </si>
  <si>
    <t>Adv. Water Resour.</t>
  </si>
  <si>
    <t>SEP</t>
  </si>
  <si>
    <t>10.1016/j.advwatres.2004.08.001</t>
  </si>
  <si>
    <t>Water Resources</t>
  </si>
  <si>
    <t>Science Citation Index Expanded (SCI-EXPANDED)</t>
  </si>
  <si>
    <t>862MC</t>
  </si>
  <si>
    <t>2022-07-06</t>
  </si>
  <si>
    <t>WOS:000224494000001</t>
  </si>
  <si>
    <t>Herrera, I; Diaz-Viera, M; Yates, R</t>
  </si>
  <si>
    <t>Single collocation point methods for the advection-diffusion equation</t>
  </si>
  <si>
    <t>Article; Proceedings Paper</t>
  </si>
  <si>
    <t>Fall Meeting of the American-Geophysical-Union held in honour of George F Pinder</t>
  </si>
  <si>
    <t>DEC 10-14, 2001</t>
  </si>
  <si>
    <t>San Francisco, CA</t>
  </si>
  <si>
    <t>Amer Geophys Union</t>
  </si>
  <si>
    <t>collocation; Trefftz-Herrera method; localized adjoint method (LAM); Eulerian-Lagrangian LAM (ELLAM); domain decomposition method (DDM)</t>
  </si>
  <si>
    <t>DOMAIN DECOMPOSITION; GENERAL-THEORY</t>
  </si>
  <si>
    <t>This article is offered to honor Professor George F. Pinder. Its technical contents were motivated by an Eulerian-Lagrangian method that was recently proposed by him and his collaborators. Two one-node-collocation algorithms, which may be used to advance that method are presented. Although they are here discussed for 1-D problems only, one of them has already been generalized to problems in several space variables. Thus, this paper essentially generalizes the above mentioned Eulerian-Lagrangian method of Pinder et al. to problems in several dimensions. Also, the results presented in this paper have a wider interest in water resources studies because they apply to advection diffusive transport processes in general. The methodology used to develop the new algorithms is a unified theory of domain decomposition methods (DDM), recently introduced by the authors and which owes much to George F. Pinder. The results reported in the present paper illustrate, by the way, its application and power. (C) 2004 Elsevier Ltd. All rights reserved.</t>
  </si>
  <si>
    <t>Univ Nacl Autonoma Mexico, Inst Geofis, Mexico City 14000, DF, Mexico</t>
  </si>
  <si>
    <t>Herrera, I (corresponding author), Univ Nacl Autonoma Mexico, Inst Geofis, Apartado Postal 22-582, Mexico City 14000, DF, Mexico.</t>
  </si>
  <si>
    <t>iherrera@servidor.unam.mx</t>
  </si>
  <si>
    <t>Herrera Revilla, Ismael/0000-0002-0488-374X</t>
  </si>
  <si>
    <t>APR</t>
  </si>
  <si>
    <t>10.1016/j.advwatres.2004.02.003</t>
  </si>
  <si>
    <t>Science Citation Index Expanded (SCI-EXPANDED); Conference Proceedings Citation Index - Science (CPCI-S)</t>
  </si>
  <si>
    <t>817LN</t>
  </si>
  <si>
    <t>WOS:000221179100002</t>
  </si>
  <si>
    <t>Hunt, AG</t>
  </si>
  <si>
    <t>An explicit derivation of an exponential dependence of the hydraulic conductivity on relative saturation</t>
  </si>
  <si>
    <t>continuum percolation; critical path analysis; fractal porous media; constitutive relations; exponential functions</t>
  </si>
  <si>
    <t>It is shown how to derive explicitly an exponential dependence of the unsaturated hydraulic conductivity, K, on relative saturation, S, and under what conditions such a relationship holds. An earlier derivation of the same result was so restrictive, that it appeared that realistic realizations were not possible, but the present derivation demonstrates the contrary. From existing results, the implication is that the steady-state unsaturated hydraulic conductivity will be log-normally distributed. The log-normal distribution, as well as an exponential dependence on moisture content, have been reported from the same experiment on the same field. (C) 2004 Elsevier Ltd. All rights reserved.</t>
  </si>
  <si>
    <t>Univ Colorado, Cooperat Inst Res Environm Sci, Boulder, CO 80309 USA</t>
  </si>
  <si>
    <t>Hunt, AG (corresponding author), Univ Colorado, Cooperat Inst Res Environm Sci, Boulder, CO 80309 USA.</t>
  </si>
  <si>
    <t>allenghunt@msn.com</t>
  </si>
  <si>
    <t>Hunt, Allen/0000-0002-3074-4946</t>
  </si>
  <si>
    <t>FEB</t>
  </si>
  <si>
    <t>10.1016/j.advwatres.2003.11.005</t>
  </si>
  <si>
    <t>778FC</t>
  </si>
  <si>
    <t>WOS:000189227900008</t>
  </si>
  <si>
    <t>Li, SG; Liao, HS; Ni, CF</t>
  </si>
  <si>
    <t>Stochastic modeling of complex nonstationary groundwater systems</t>
  </si>
  <si>
    <t>DISTRIBUTED PARAMETER APPROACH; STEADY-STATE FLOW; HETEROGENEOUS MEDIA; SPATIAL VARIABILITY; LOCALIZED ANALYSES; MOMENT EQUATIONS; DOMAINS 1; TRANSPORT; ACCURACY; HEAD</t>
  </si>
  <si>
    <t>Despite the intensive research over the past two decades in the field of stochastic subsurface hydrology, a substantial gap remains between theory and application. The most popular stochastic theories are still based on closed-form solutions that apply, strictly speaking. only for statistically uniform flows. In this paper, we present an efficient, nonstationary spectral approach for modeling complex stochastic flows in moderately heterogeneous media. Specifically, we reformulate the governing stochastic equations and introduce a new transfer function to characterize the propagation of system uncertainty. The new transfer function plays a similar role as the commonly used Green's functions in classical stochastic perturbation methods but is more amenable to numerical solution. The compact transfer function can be used to construct efficiently various spatial statistics of interest, such as covariances, cross-covariances, variances, and mean closure fluxes. We demonstrate the advantages of the proposed approach by applying it to a number of nonstationary problems, including a large, complex problem that is difficult to solve by traditional methods. In particular, we focus in this paper on demonstrating the new approach's ability to compute efficiently covariances and cross-covariances critical for measurement conditioning, monitoring network analyses, and stochastic transport modeling in the presence of complex mean flow nonstationarities (caused, e.g., by complex trends in aquifer properties, boundary conditions, and sources and sinks). This paper is an extension of our recent work that illustrated the basic approach for modeling nonlocal and nonstationary scale effects and uncertainty propagation in relatively simple situations. (C) 2004 Elsevier Ltd. All rights reserved.</t>
  </si>
  <si>
    <t>Michigan State Univ, Dept Civil &amp; Environm Engn, E Lansing, MI 48824 USA; Sichuan Univ, State Key Lab High Speed Flows, Chengdu, Sichuan, Peoples R China</t>
  </si>
  <si>
    <t>Li, SG (corresponding author), Michigan State Univ, Dept Civil &amp; Environm Engn, E Lansing, MI 48824 USA.</t>
  </si>
  <si>
    <t>lishug@egr.msu.edu</t>
  </si>
  <si>
    <t>Ni, Chuen-Fa/ABB-5258-2020</t>
  </si>
  <si>
    <t>Ni, Chuen-Fa/0000-0002-2742-3308</t>
  </si>
  <si>
    <t>NOV</t>
  </si>
  <si>
    <t>10.1016/j.advwatres.2004.08.002</t>
  </si>
  <si>
    <t>872SI</t>
  </si>
  <si>
    <t>WOS:000225228300004</t>
  </si>
  <si>
    <t>Kumar, P</t>
  </si>
  <si>
    <t>Reply to comment by Talbot et al. on Layer averaged Richards' equation with lateral flow</t>
  </si>
  <si>
    <t>Editorial Material</t>
  </si>
  <si>
    <t>Univ Illinois, Dept Civil &amp; Environm Engn, Urbana, IL 61801 USA</t>
  </si>
  <si>
    <t>Kumar, P (corresponding author), Univ Illinois, Dept Civil &amp; Environm Engn, Urbana, IL 61801 USA.</t>
  </si>
  <si>
    <t>kumar1@uiuc.edu</t>
  </si>
  <si>
    <t>C, Praveen Kumar/AAA-8227-2019; Kumar, Praveen/D-2036-2010</t>
  </si>
  <si>
    <t>Kumar, Praveen/0000-0002-4787-0308</t>
  </si>
  <si>
    <t>OCT</t>
  </si>
  <si>
    <t>10.1016/j.advwatres.2004.05.011</t>
  </si>
  <si>
    <t>869XO</t>
  </si>
  <si>
    <t>WOS:000225018100009</t>
  </si>
  <si>
    <t>Bakker, M</t>
  </si>
  <si>
    <t>Modeling groundwater flow to elliptical lakes and through multi-aquifer elliptical inhomogeneities</t>
  </si>
  <si>
    <t>elliptical lake; elliptical inhomogeneity; groundwater-surface water interaction; analytic element method</t>
  </si>
  <si>
    <t>THROUGH LARGE NUMBERS; MATHIEU FUNCTIONS; COMPUTATION; GEOMETRY; ELEMENTS</t>
  </si>
  <si>
    <t>Two new analytic element solutions are presented for steady flow problems with elliptical boundaries. The first solution concerns groundwater flow to shallow elliptical lakes with leaky lake beds in a single-aquifer. The second solution concerns groundwater flow through elliptical cylinder inhomogeneities in a multi-aquifer system. Both the transmissivity of each aquifer and the resistance of each leaky layer may differ between the inside and the outside of an inhomogeneity. The elliptical inhomogeneity may be bounded on top by a shallow elliptical lake with a leaky lake bed. Analytic element solutions are obtained for both problems through separation of variables of the Laplace and modified-Helmholtz differential equations in elliptical coordinates. The resulting equations for the discharge potential consist of infinite sums of products of exponentials, trigonometric functions, and modified-Mathieu functions. The series are truncated but still fulfill the differential equation exactly; boundary conditions are met approximately, but up to machine accuracy provided enough terms are used. The head and flow may be computed analytically at any point in the aquifer. Examples are given of uniform flow through an elliptical take, a well pumping near two elliptical lakes, and uniform flow through three elliptical inhomogeneities in a multi-aquifer system. Mathieu functions may be applied in a similar fashion to solve other groundwater flow problems in semi-confined aquifers and leaky aquifer systems with elliptical internal or external boundaries. (C) 2004 Elsevier Ltd. All rights reserved.</t>
  </si>
  <si>
    <t>Univ Georgia, Dept Biol &amp; Agr Engn, Athens, GA 30602 USA</t>
  </si>
  <si>
    <t>Bakker, M (corresponding author), Univ Georgia, Dept Biol &amp; Agr Engn, Athens, GA 30602 USA.</t>
  </si>
  <si>
    <t>mbakker@engr.uga.edu</t>
  </si>
  <si>
    <t>Bakker, Mark/0000-0002-5629-2861</t>
  </si>
  <si>
    <t>MAY</t>
  </si>
  <si>
    <t>10.1016/j.advwatres.2004.02.015</t>
  </si>
  <si>
    <t>824HR</t>
  </si>
  <si>
    <t>WOS:000221677800003</t>
  </si>
  <si>
    <t>Continuum percolation theory for water retention and hydraulic conductivity of fractal soils: estimation of the critical volume fraction for percolation</t>
  </si>
  <si>
    <t>continuum percolation; fractal porous media; critical volume fraction; theoretical modeling</t>
  </si>
  <si>
    <t>PARTICLE-SIZE DISTRIBUTION; POROUS-MEDIA; LIQUID; FRAGMENTATION; FLOW</t>
  </si>
  <si>
    <t>Systematic experimental deviations from theoretical predictions for water retention characteristics of fractal porous media develop at a moisture content, theta(d). Below theta(d) larger suction pressures are required than would otherwise be predicted from the implied fractal pore-size distribution. Inferred values of theta(d) were shown to be compatible with observed values of the volumetric moisture content, theta(t), at which solute diffusion vanishes. The comparison was based on an accurate phenomenological result for theta(1). The approximate equivalence of the two moisture contents was interpreted in the context of continuum percolation theory (at low moisture contents, below a critical volume fraction of water, alpha(c), connections for capillary flow are interrupted, leading to a near vanishing of solute diffusion and increasing enormously the time required for equilibration to new pressures). The experimental results for theta(d) are now investigated to determine whether their values are generally compatible with theoretically based estimates for alpha(c). (C) 2004 Elsevier Ltd. All rights reserved.</t>
  </si>
  <si>
    <t>Univ Colorado, CIRES, Boulder, CO 80309 USA</t>
  </si>
  <si>
    <t>Hunt, AG (corresponding author), Univ Colorado, CIRES, Boulder, CO 80309 USA.</t>
  </si>
  <si>
    <t>10.1016/j.advwatres.2003.10.004</t>
  </si>
  <si>
    <t>WOS:000189227900006</t>
  </si>
  <si>
    <t>Talbot, CA; Ogden, FL; Or, D</t>
  </si>
  <si>
    <t>Comment on Layer averaged Richards' equation with lateral flow by Praveen Kumar</t>
  </si>
  <si>
    <t>UNSATURATED FLOW; TRANSPORT</t>
  </si>
  <si>
    <t>USA, Engineer Res &amp; Dev Ctr, Vicksburg, MS 39180 USA; Univ Connecticut, Dept Civil &amp; Environm Engn, Storrs, CT 06269 USA</t>
  </si>
  <si>
    <t>Talbot, CA (corresponding author), USA, Engineer Res &amp; Dev Ctr, 3909 Halls Ferry Rd, Vicksburg, MS 39180 USA.</t>
  </si>
  <si>
    <t>cary.a.talbot@erdc.usace.army.mil; ogden@engr.uconn.edu; dani@engr.uconn.edu</t>
  </si>
  <si>
    <t>Or, Dani/D-8768-2012; Ogden, Fred L/B-2208-2016</t>
  </si>
  <si>
    <t>Or, Dani/0000-0002-3236-2933; Ogden, Fred L/0000-0001-8289-3233</t>
  </si>
  <si>
    <t>10.1016/j.advwatres.2004.06.001</t>
  </si>
  <si>
    <t>WOS:000225018100008</t>
  </si>
  <si>
    <t>Vermeulen, PTM; Heemink, AW; Stroet, CBMT</t>
  </si>
  <si>
    <t>Reduced models for linear groundwater flow models using empirical orthogonal functions</t>
  </si>
  <si>
    <t>groundwater; MODFLOW; empirical orthogonal functions; reduced model; galerkin projection; state-space projection</t>
  </si>
  <si>
    <t>In this paper we describe two reduced models that describe the hydraulic head h within three-dimensional groundwater flow models. We defined a reduced model structure as a linear combination of a set of spatial patterns P with time-varying coefficients r. The patterns were obtained by a data-driven indentification technique (Empirical Orthogonal Functions, EOFs), and they span a subspace of model results that captures most of the relevant information of the original model. Due to those patterns, we constructed two different formulations for dr/dt, by applying different projections: (1) a State-Space Projection (SSP) that projects a state-space formulation for groundwater flow; and (2) a Galerkin Projection (GP) that substitutes h within the PDE for groundwater flow by the reduced model structure P-T r, and projects the outcome onto the patterns. The SSP and GP have been both applied to a realistic case study with a negligible loss of model accuracy (Relative Mean Absolute Error&lt; 0.5%). The dimension of r (16) was significantly reduced compared to the dimension of h (32,949) and hence we achieved a maximal reduction in computational time for the SSP approximate to 1/625 and for the GP approximate to 1/70 of the original time. Both reduced models have a promising prospect as their time reduction increases whenever the number of grid cells increases and the parameterization of the original model grows in complexity. (C) 2003 Elsevier Ltd. All rights reserved.</t>
  </si>
  <si>
    <t>Delft Univ Technol, Fac Informat Technol &amp; Syst, NL-2600 GA Delft, Netherlands; TNO, Natl Geol Survey, Netherlands Inst Appl Geosci, NL-2600 JA Delft, Netherlands</t>
  </si>
  <si>
    <t>Vermeulen, PTM (corresponding author), Delft Univ Technol, Fac Informat Technol &amp; Syst, POB 5031, NL-2600 GA Delft, Netherlands.</t>
  </si>
  <si>
    <t>p.vermeulen@nitg.tno.nl; a.w.heemink@its.tudelft.nl; c.testroet@nitg.tno.nl</t>
  </si>
  <si>
    <t>JAN</t>
  </si>
  <si>
    <t>10.1016/j.advwatres.2003.09.008</t>
  </si>
  <si>
    <t>759DA</t>
  </si>
  <si>
    <t>WOS:000187722000006</t>
  </si>
  <si>
    <t>Niedzialek, JM; Ogden, FL</t>
  </si>
  <si>
    <t>Numerical investigation of saturated source area behavior at the small catchment scale</t>
  </si>
  <si>
    <t>saturated source area; distributed hydrological models; hydrology; runoff; saturation excess; hysteresis</t>
  </si>
  <si>
    <t>SUBSURFACE FLOW; WATERSHED RUNOFF; COMPLEX TERRAIN; SURFACE RUNOFF; SOIL-MOISTURE; MODEL; HILLSLOPE; TOPOGRAPHY; TOPMODEL; RAINFALL</t>
  </si>
  <si>
    <t>The objective of this research is to explore the relationship between small catchment properties and the temporal growth and decay of saturated source areas (SSA). A simple physics-based hydrologic model, which we call the Sandbox model, is developed for this purpose. A thorough sensitivity analysis is undertaken to evaluate model response to variations in model parameters. Sandbox model output is compared to that from the semi-distributed conceptual model, TOPMODEL, a model with a wide spread acceptance. Plotting the temporal evolution of the extent of saturated source area versus catchment average soil water content during a number of wetting and drying cycles shows a wide variety of trajectories or hysteretic loops. A parametric analysis was performed to quantify the impact of hypothetical catchment properties on the relationship between saturated area extent and basin-average soil water content, revealing hysteretic behavior. It is shown that this hysteresis is the result of changes in groundwater table slope, which is usually less than, and seldom equal to, the land-surface slope in non-saturated areas. (C) 2004 Elsevier Ltd. All rights reserved.</t>
  </si>
  <si>
    <t>Univ Connecticut, Dept Civil &amp; Environm Engn, Storrs, CT 06269 USA</t>
  </si>
  <si>
    <t>Niedzialek, JM (corresponding author), Univ Connecticut, Dept Civil &amp; Environm Engn, U-2037, Storrs, CT 06269 USA.</t>
  </si>
  <si>
    <t>justinn@engr.uconn.edu; ogden@engr.uconn.edu</t>
  </si>
  <si>
    <t>Ogden, Fred L/B-2208-2016</t>
  </si>
  <si>
    <t>Ogden, Fred L/0000-0001-8289-3233</t>
  </si>
  <si>
    <t>10.1016/j.advwatres.2004.06.005</t>
  </si>
  <si>
    <t>WOS:000224494000006</t>
  </si>
  <si>
    <t>Chu, M; Kitanidis, PK; McCarty, PL</t>
  </si>
  <si>
    <t>Possible factors controlling the effectiveness of bioenhanced dissolution of non-aqueous phase tetrachloroethene</t>
  </si>
  <si>
    <t>PCE; NAPL; enhanced dissolution; modeling; dehalogenation</t>
  </si>
  <si>
    <t>REDUCTIVE DECHLORINATION; QUANTITATIVE-EVALUATION; ENHANCED DISSOLUTION; MASS-TRANSFER; POROUS-MEDIUM; SOURCE ZONES; BIODEGRADATION; TRANSPORT; MODEL; PCE</t>
  </si>
  <si>
    <t>Tetrachloroethene (PCE) is a widespread subsurface contaminant. When PCE exists in the form of non-aqueous phase liquid (NAPL), it becomes a long term threat to groundwater quality. It has been recognized that treating the resulting plumes from PCE source zones alone is not effective because the long life of NAPL source zones may dictate the overall remediation time. Recent studies have shown the possibility of using microbial reductive dehalogenation to shorten the life of NAPL source zones by accelerating the dissolution process. To better understand the underlying mechanisms and the possible controlling factors of this technology, we used a novel two-dimensional numerical model to fully resolve the evolution of biomass profiles and the distributions of compounds within source zones. It was found that dehalogenation kinetics, electron donor (ED) levels, NAPL configurations, and ED competition among microorganisms all affect the extent of bio-enhanced dissolution. The simulation results point out the need to better characterize dehalogenation kinetics at high concentrations of PCE and its metabolic products. (C) 2004 Elsevier Ltd. All rights reserved.</t>
  </si>
  <si>
    <t>Stanford Univ, Dept Civil &amp; Environm Engn, Stanford, CA 94305 USA</t>
  </si>
  <si>
    <t>Chu, M (corresponding author), Stanford Univ, Dept Civil &amp; Environm Engn, Stanford, CA 94305 USA.</t>
  </si>
  <si>
    <t>chumi@stanford.edu</t>
  </si>
  <si>
    <t>McCarty, Perry L/H-1132-2011</t>
  </si>
  <si>
    <t>McCarty, Perry/0000-0002-7031-0106; Kitanidis, Peter/0000-0001-8113-9968</t>
  </si>
  <si>
    <t>JUN</t>
  </si>
  <si>
    <t>10.1016/j.advwatres.2004.03.002</t>
  </si>
  <si>
    <t>826FH</t>
  </si>
  <si>
    <t>WOS:000221814200003</t>
  </si>
  <si>
    <t>Gottardi, G; Venutelli, M</t>
  </si>
  <si>
    <t>Central scheme for two-dimensional dam-break flow simulation</t>
  </si>
  <si>
    <t>Saint-Venant equations; shallow water flow model; central difference schemes; incompressible fluid flow; shock phenomena; Dam-break problem</t>
  </si>
  <si>
    <t>TVD SCHEME; SHALLOW; COMPUTATION; MODEL</t>
  </si>
  <si>
    <t>A new second-order central scheme (KT), proposed by Kurganov and Tadmor, have been used for the solution of the two-dimensional dam-break problem. After having assumed as basis of the dam-break phenomenon the set of 2D nonhomogeneous Saint-Venant equations.. the KT scheme in its semi-discrete second-order form has been extended for taking into account the presence of a source term. Time integration has been performed by using a third-order TVD Runge-Kutta scheme. To demonstrate the accuracy of this explicit method, the solution obtained by this model for a dam-break problem of one-dimensional flow has been compared with the corresponding analytical solution, moreover, the solutions obtained for two test cases of two-dimensional flow have been compared with the experimental results. (C) 2004 Elsevier Ltd. All rights reserved.</t>
  </si>
  <si>
    <t>Univ Bologna, Fac Ingn, Dipartimento Ingn Chim Mineraria &amp; Tecnol Ambient, I-40136 Bologna, Italy; Univ Pisa, Dipartimento Ingn Civile, I-56126 Pisa, Italy</t>
  </si>
  <si>
    <t>Gottardi, G (corresponding author), Univ Bologna, Fac Ingn, Dipartimento Ingn Chim Mineraria &amp; Tecnol Ambient, Viale Risorgimento 2, I-40136 Bologna, Italy.</t>
  </si>
  <si>
    <t>guido.gottardi.1@mail.ing.unibo.it</t>
  </si>
  <si>
    <t>MAR</t>
  </si>
  <si>
    <t>10.1016/j.advwatres.2003.12.006</t>
  </si>
  <si>
    <t>810MO</t>
  </si>
  <si>
    <t>WOS:000220708600005</t>
  </si>
  <si>
    <t>Fagherazzi, S; Furbish, DJ; Rasetarinera, P; Hussaini, MY</t>
  </si>
  <si>
    <t>Application of the discontinuous spectral Galerkin method to groundwater flow</t>
  </si>
  <si>
    <t>groundwater flow; groundwater streamlines; discontinuous Galerkin; spectral methods; discontinuous transmissivity</t>
  </si>
  <si>
    <t>FINITE-ELEMENT-METHOD; CONSERVATION-LAWS; TRANSPORT; APPROXIMATIONS; COMPUTATION; ACCURACY; LUXURY; MODEL</t>
  </si>
  <si>
    <t>The discontinuous spectral Galerkin method uses a finite-element discretization of the groundwater flow domain with basis functions of arbitrary order in each element. The independent choice of the basis functions in each element permits discontinuities in transmissivity in the flow domain. This formulation is shown to be of high order accuracy and particularly suitable for accurately calculating the flow field in porous media. Simulations are presented in terms of streamlines in a bidimensional aquifer, and compared with the solution calculated with a standard finite-element method and a mixed finite-element method. Numerical simulations show that the discontinuous spectral Galerkin approximation is more efficient than the standard finite-element method (in computing fluxes and streamlines/pathlines) for a given accuracy, and it is more accurate on a given grid. On the other hand the mixed finite-element method ensures the continuity of the fluxes at the cell boundaries and it is particular efficient in representing complicated flow fields with few mesh points. Simulations show that the mixed finite-element method is superior to the discontinuous spectral Galerkin method producing accurate streamlines even if few computational nodes are used. The application of the discontinuous Galerkin method is thus of interest in groundwater problems only when high order and extremely accurate solutions are needed. (C) 2004 Elsevier Ltd. All rights reserved.</t>
  </si>
  <si>
    <t>Florida State Univ, Dept Geol Sci, Tallahassee, FL 32306 USA; Florida State Univ, Sch Computat Sci &amp; Informat Technol, Dirac Sci Lab, Tallahassee, FL 32306 USA; Florida State Univ, Inst Geophys Fluid Dynam, Tallahassee, FL 32306 USA</t>
  </si>
  <si>
    <t>Fagherazzi, S (corresponding author), Florida State Univ, Dept Geol Sci, Tallahassee, FL 32306 USA.</t>
  </si>
  <si>
    <t>sergio@csit.fsu.edu</t>
  </si>
  <si>
    <t>Fagherazzi, Sergio/K-4245-2016</t>
  </si>
  <si>
    <t>Fagherazzi, Sergio/0000-0002-4048-5968</t>
  </si>
  <si>
    <t>10.1016/j.advwatres.2003.11.001</t>
  </si>
  <si>
    <t>WOS:000189227900003</t>
  </si>
  <si>
    <t>Kocyigit, MB; Falconer, RA</t>
  </si>
  <si>
    <t>Three-dimensional numerical modelling of wind-driven circulation in a homogeneous lake</t>
  </si>
  <si>
    <t>wind-induced circulation; lake circulation; numerical modelling; non-hydrostatic pressure; semi-implicit; finite difference method</t>
  </si>
  <si>
    <t>SIMULATION; STABILITY; PRESSURE; SURFACE; FLOWS</t>
  </si>
  <si>
    <t>A three-dimensional numerical model has been developed to study wind-induced circulation patterns in a shallow homogeneous lake with a complex bathymetry. The governing equations are the unsteady Reynolds-Averaged Navier-Stokes equations in which the non-hydrostatic pressure distribution has been included. The model was tested against analytical solutions and laboratory data for wind-induced currents and then applied to Esthwaite Water, a small lake in Cumbria, UK. The model was used to study the main model parameters and to generate typical circulation patterns for a variety of conditions in the lake. Simulations showed that a non-hydrostatic pressure distribution did not have any noticeable influence on the overall circulation pattern in the lake. However, comparisons with field data at some measurement stations in the near-shore region with sharply varying bottom topography showed that the hydrodynamic pressure component had some influence on the vertical velocity profile. (C) 2004 Elsevier Ltd. All rights reserved.</t>
  </si>
  <si>
    <t>Cardiff Univ, Cardiff Sch Engn, Hydroenvironm Res Ctr, Cardiff CF24 0YF, S Glam, Wales; Gazi Univ, Dept Civil Engn, TR-06570 Ankara, Turkey</t>
  </si>
  <si>
    <t>Falconer, RA (corresponding author), Cardiff Univ, Cardiff Sch Engn, Hydroenvironm Res Ctr, POB 925, Cardiff CF24 0YF, S Glam, Wales.</t>
  </si>
  <si>
    <t>baduna@gazi.edu.tr; falconer-ra@cardiff.ac.uk</t>
  </si>
  <si>
    <t>Falconer, Roger/A-3714-2008</t>
  </si>
  <si>
    <t>Falconer, Roger/0000-0001-5960-2864</t>
  </si>
  <si>
    <t>DEC</t>
  </si>
  <si>
    <t>10.1016/j.advwatres.2004.08.004</t>
  </si>
  <si>
    <t>887OS</t>
  </si>
  <si>
    <t>WOS:000226316000003</t>
  </si>
  <si>
    <t>Fen, CS; Abriola, LM</t>
  </si>
  <si>
    <t>A comparison of mathematical model formulations for organic vapor transport in porous media</t>
  </si>
  <si>
    <t>molecular diffusion; Knudsen diffusion; dusty gas model equations; advective-diffusive transport equation; tortuosity</t>
  </si>
  <si>
    <t>GAS-TRANSPORT; GROUNDWATER CONTAMINATION; FICKS LAW; DIFFUSION-PROBLEMS; KNUDSEN DIFFUSION; GASEOUS DIFFUSION; UNSATURATED ZONE; SOIL; SIMULATION; PRESSURE</t>
  </si>
  <si>
    <t>Investigation of the behavior of volatile organic contamination in unsaturated soils requires a thorough understanding of vapor transport processes. This paper presents a modeling investigation of one-dimensional, transient, binary gas transport in open porous systems. Several model formulations, based on mass and molar balance equations and Fickian-type diffusion expressions are compared to predictions of the full set of the Dusty Gas model (DGM) equations. The DGM is also used to investigate the relative contributions of various mechanisms to predictions of transient transport behavior for a number of diffusing species and porous media. This research reveals that, in general, predictions of a molar-based advection-Fickian-type diffusion model agree more closely with DGM results than mass-based model predictions. A modified definition of tortuosity for use in Fickian-type diffusion models is proposed to reduce model discrepancies in low permeability media. Results also demonstrate that application of a mass-based coupled flow and transport model to non-equimolar species transport can lead to substantial errors in transport predictions, especially under transient conditions in diffusion-dominated systems, due to discrepancies between Darcy and mass average velocities. (C) 2004 Elsevier Ltd. All rights reserved.</t>
  </si>
  <si>
    <t>Feng Chia Univ, Dept Environm Engn &amp; Sci, Taichung 407, Taiwan; Tufts Univ, Medford, MA 02155 USA</t>
  </si>
  <si>
    <t>Fen, CS (corresponding author), Feng Chia Univ, Dept Environm Engn &amp; Sci, Taichung 407, Taiwan.</t>
  </si>
  <si>
    <t>csfen@fcu.edu.tw; linda.abriola@tufts.edu</t>
  </si>
  <si>
    <t>Abriola, Linda M/F-7624-2010; Fen, Chiu-Shia/AAK-3378-2020</t>
  </si>
  <si>
    <t>10.1016/j.advwatres.2004.07.006</t>
  </si>
  <si>
    <t>WOS:000225018100005</t>
  </si>
  <si>
    <t>Kim, HS; Jaffe, PR; Young, LY</t>
  </si>
  <si>
    <t>Simulating biodegradation of toluene in sand column experiments at the macroscopic and pore-level scale for aerobic and denitrifying conditions</t>
  </si>
  <si>
    <t>toluene; biofilm; overlapping utilization; aerobic bacteria; denitrifying bacteria</t>
  </si>
  <si>
    <t>POROUS-MEDIUM; PHYSICAL-PROPERTIES; BIOFILM GROWTH; ANAEROBIC DEGRADATION; CONTAMINATED AQUIFER; TRANSPORT; MODEL; MEDIA; SUBSTRATE; DENITRIFICATION</t>
  </si>
  <si>
    <t>Heterotropic bacteria can degrade organic substrates utilizing different terminal electron acceptors. The sequence of electron acceptor utilization depends on the energy yield of the individual reaction pathway, which decreases as the redox potential decreases. Due to these differences in energy yield, and an inhibiting activity of oxygen on some enzymatic processes, the simultaneous utilization of oxygen and nitrate as terminal electron acceptors may not occur for many degradation processes, unless the oxygen concentration falls below a given threshold level (about 0.2 mg/l). Two sand column experiments were conducted, with toluene as the carbon source, and showed an apparent simultaneous utilization of oxygen and nitrate as electron acceptors in regions where the oxygen concentration was significantly higher ( greater than or equal to 1.1 mg/l) than the above mentioned threshold concentration. Results from aerobic and anaerobic plate-count analyses showed growth of both aerobes and denitrifiers in the zone of the column where simultaneous utilization of oxygen and nitrate was observed. From these observations, it was postulated that the porous media contained oxygen-free microlocations where the denitrifiers were able to degrade the toluene. To simulate the observed dynamics, a dual biofilm model was implemented. This model formulation assumes that the biofilm is composed of two distinct layers, where the outer layer is colonized by aerobic bacteria and the inner layer by denitrifying bacteria. The thickness of the aerobic layer is such that oxygen is depleted at the boundary of these two layers, resulting in oxygen-free microlocations that allows denitrification to proceed, even though oxygen is still present in the bulk fluid phase. The model simulations compared well to the experimental profiles. Model analyses indicated that changes in physical, chemical, and hydrologic parameters could change the length and location of the zone where at the macroscopic level, oxygen and nitrate are utilized simultaneously. Comparisons of the proposed model to macroscopic modeling approaches showed that a dual biofilm model is able to describe the simultaneous utilization of oxygen and nitrate more accurately. (C) 2004 Elsevier Ltd. All rights reserved.</t>
  </si>
  <si>
    <t>Princeton Univ, Dept Civil &amp; Environm Engn, Princeton, NJ 08544 USA; Rutgers State Univ, Cook Coll, Agr Biotech Ctr, New Brunswick, NJ 08903 USA</t>
  </si>
  <si>
    <t>Jaffe, PR (corresponding author), Princeton Univ, Dept Civil &amp; Environm Engn, Princeton, NJ 08544 USA.</t>
  </si>
  <si>
    <t>jaffe@princeton.edu</t>
  </si>
  <si>
    <t>Jaffe, Peter/0000-0002-8531-8549</t>
  </si>
  <si>
    <t>10.1016/j.advwatres.2004.02.012</t>
  </si>
  <si>
    <t>WOS:000221179100004</t>
  </si>
  <si>
    <t>Acharya, RC; van der Zee, SEATM; Leijnse, A</t>
  </si>
  <si>
    <t>Porosity-permeability properties generated with a new 2-parameter 3D hydraulic pore-network model for consolidated and unconsolidated porous media</t>
  </si>
  <si>
    <t>biconical bond; throat; pore size; pore curvature; effective medium</t>
  </si>
  <si>
    <t>DIFFUSION-COEFFICIENTS; MERCURY POROSIMETRY; CAPILLARY-PRESSURE; TOMOGRAPHIC-IMAGES; PACKED-BEDS; FLOW; PREDICTION; TRANSPORT; CONDUCTIVITY; PERCOLATION</t>
  </si>
  <si>
    <t>A new method is presented to construct a simple and general site bond correlated 3D HYdraulic Pore Network model (HYPON) of hydraulic behavior of porous media for a wide range of permeability and porosity. Pore scale microstructure in this model is captured through simple power functions of Beti's influence lines that fix both the location and the size of throat (the narrowest section of bond) by relating the important elements of microstructure such as coordination number, porebody sizes and pore wall curvature. The new element in pore-network architecture is thus, the location of throat, which is important for smooth hydraulic transitions during steady state flow conditions. Despite the reduced number of parameters in comparison with other pore-network models, the morphological characteristics of HYPON compare well to those of the process-based predictive models in literature, and these characteristics are sensitise to the variance of porebody sizes rather than to the used type of the porebody size distributions. Processes such as diagenesis and dissolution are captured implicitly through the pore wall curvature parameter. Different combinations of porosity and permeability relations are obtained if the bond curvature and porebody sizes are varied. These relations reveal that effects of diagenesis and dissolution on the permeability may be ignored as they are secondary to effects on porosity. (C) 2004 Elsevier Ltd. All rights reserved.</t>
  </si>
  <si>
    <t>Univ Wageningen &amp; Res Ctr, Dept Environm Sci, Div Soil Sci, NL-6700 AA Wageningen, Netherlands</t>
  </si>
  <si>
    <t>Acharya, RC (corresponding author), Univ Wageningen &amp; Res Ctr, Dept Environm Sci, Div Soil Sci, POB 47, NL-6700 AA Wageningen, Netherlands.</t>
  </si>
  <si>
    <t>ram.acharya@wur.nl</t>
  </si>
  <si>
    <t>JUL</t>
  </si>
  <si>
    <t>10.1016/j.advwatres.2004.05.002</t>
  </si>
  <si>
    <t>839UO</t>
  </si>
  <si>
    <t>WOS:000222810600003</t>
  </si>
  <si>
    <t>Harter, T; Knudby, C</t>
  </si>
  <si>
    <t>Effective conductivity of periodic media with cuboid inclusions</t>
  </si>
  <si>
    <t>EFFECTIVE PERMEABILITY; THERMAL-CONDUCTIVITY; GROUNDWATER-FLOW; SOLUTE TRANSPORT; NETWORK; COMPOSITE; AQUIFERS; MODELS</t>
  </si>
  <si>
    <t>This paper presents a numerical solution for the effective conductivity of a periodic binary medium with cuboid inclusions located on an octahedral lattice. The problem is defined by five dimensionless geometric parameters and one dimensionless conductivity contrast parameter. The effective conductivity is determined by considering the flow through the elementary flow domain (EFD), which is an octant of the unitary domain of the periodic media. We derive practical bounds of interest for the six-dimensional parameter space of the EFD and numerically compute solutions at regular intervals throughout the entire bounded parameter space. A continuous solution of the effective conductivity within the limits of the simulated parameter space is then obtained via interpolation of the numerical results. Comparison to effective conductivities derived for random heterogeneous media demonstrate similarities and differences in the behavior of the effective conductivity in regular periodic (low entropy) vs. random (high entropy) media. The results define the low entropy bounds of effective conductivity in natural media, which is neither completely random nor completely periodic, over a large range of structural geometries. For aniso-probable inclusion spacing, the absolute bounds of K-eff for isotropic inclusions are the Wiener bounds, not the Hashin-Shtrikman bounds. For isotropic inclusion and isoprobable conditions well below the percolation threshold, the results are in agreement with the self-consistent approach. For anisotropic cuboid inclusions, or at relatively close spacing in at least one direction (p &gt; 0.2) (aniso-probable conditions), the effective conductivity of the periodic media is significantly different from that found in anisotropic random binary or Gaussian media. (C) 2004 Elsevier Ltd. All rights reserved.</t>
  </si>
  <si>
    <t>Univ Calif Davis, Dept Land Air &amp; Water Resources, Davis, CA 95616 USA</t>
  </si>
  <si>
    <t>Harter, T (corresponding author), Univ Calif Davis, Dept Land Air &amp; Water Resources, 119 Viehmeyer Hall,1 Shields Ave, Davis, CA 95616 USA.</t>
  </si>
  <si>
    <t>thharter@ucdavis.edu; cjknudby@uc-davis.edu</t>
  </si>
  <si>
    <t>Harter, Thomas/AAB-7355-2020</t>
  </si>
  <si>
    <t>Harter, Thomas/0000-0001-8526-3843</t>
  </si>
  <si>
    <t>10.1016/j.advwatres.2004.07.004</t>
  </si>
  <si>
    <t>WOS:000225018100006</t>
  </si>
  <si>
    <t>Analytical solutions to steady state unsaturated flow in layered, randomly heterogeneous soils via Kirchhoff transformation</t>
  </si>
  <si>
    <t>analytical solutions; unsaturated flow; heterogeneity; uncertainty</t>
  </si>
  <si>
    <t>STOCHASTIC-ANALYSIS; HYDRAULIC-PROPERTIES; TRANSIENT FLOW; MONTE-CARLO; MEDIA</t>
  </si>
  <si>
    <t>In this study. we derive analytical solutions of the first two moments (mean and variance) of pressure head for one-dimensional steady state unsaturated flow in a randomly heterogeneous layered soil column under random boundary conditions. We first linearize the steady state unsaturated flow equations by Kirchhoff transformation and solve the moments of the transformed variable up to second order in terms of sigma(gamma) and sigma(beta), the standard deviations of log hydraulic conductivity Y = ln(K-s) and of the log pore size distribution parameter beta = ln(alpha). In addition, we also give solutions for the mean and variance of the unsaturated hydraulic conductivity. The analytical solutions of moment equations are validated via Monte Carlo simulations. (C) 2004 Elsevier Ltd. All rights reserved.</t>
  </si>
  <si>
    <t>Lu, Zhiming/A-8261-2009; Zhang, Dongxiao/D-5289-2009; Zhang, Dongxiao/Q-7564-2019</t>
  </si>
  <si>
    <t>AUG</t>
  </si>
  <si>
    <t>10.1016/j.advwatres.2004.05.007</t>
  </si>
  <si>
    <t>853BM</t>
  </si>
  <si>
    <t>WOS:000223801200001</t>
  </si>
  <si>
    <t>Kowalsky, MB; Finsterle, S; Rubin, Y</t>
  </si>
  <si>
    <t>Estimating flow parameter distributions using ground-penetrating radar and hydrological measurements during transient flow in the vadose zone</t>
  </si>
  <si>
    <t>vadose zone; GPR; pilot point; joint inversion; transient data; hydraulic parameters</t>
  </si>
  <si>
    <t>SOIL HYDRAULIC-PROPERTIES; PILOT POINT METHODOLOGY; WATER-CONTENT; AUTOMATED CALIBRATION; TRANSMISSIVITY FIELDS; SPATIAL VARIABILITY; UNSATURATED FLOW; SIMULATION; ACCURACY; ENSEMBLE</t>
  </si>
  <si>
    <t>Methods for estimating the parameter distributions necessary for modeling fluid flow and contaminant transport in the shallow subsurface are in great demand. Soil properties such as permeability, porosity, and water retention are typically estimated through the inversion of hydrological data (e.g., measurements of capillary pressure and water saturation). However, ill-posedness and nonuniqueness commonly arise in such non-linear inverse problems making their solutions elusive. Incorporating additional types of data, such as from geophysical methods, may greatly improve the success of inverse modeling. In particular, ground-penetrating radar (GPR) methods have proven sensitive to subsurface fluid flow processes and appear promising for such applications. In the present work, an inverse technique is presented which allows for the estimation of flow parameter distributions and the prediction of flow phenomena using GPR and hydrological measurements collected during a transient flow experiment. Specifically, concepts from the pilot point method were implemented in a maximum a posteriori (MAP) framework to allow for the generation of permeability distributions that are conditional to permeability point measurements, that maintain specified patterns of spatial correlation, and that are consistent with geophysical and hydrological data. The current implementation of the approach allows for additional flow parameters to be estimated concurrently if they are assumed uniform and uncorrelated with the permeability distribution. (The method itself allows for heterogeneity in these parameters to be considered, and it allows for parameters of the petrophysical and semivariogram models to be estimated as well.) Through a synthetic example, performance of the method is evaluated under various conditions, and some conclusions are made regarding the joint use of transient GPR and hydrological measurements in estimating fluid flow parameters in the vadose zone. (C) 2004 Published by Elsevier Ltd.</t>
  </si>
  <si>
    <t>Univ Calif Berkeley, Lawrence Berkeley Lab, Div Earth Sci, Berkeley, CA 94720 USA</t>
  </si>
  <si>
    <t>Kowalsky, MB (corresponding author), Univ Calif Berkeley, Lawrence Berkeley Lab, Div Earth Sci, 1 Cyclotron Rd,MS 90-1116, Berkeley, CA 94720 USA.</t>
  </si>
  <si>
    <t>mbkowalsky@lbl.gov; safinsterle@lbl.gov; rubin@ce.berkeley.edu</t>
  </si>
  <si>
    <t>Finsterle, Stefan/A-8360-2009</t>
  </si>
  <si>
    <t>Finsterle, Stefan/0000-0002-4446-9906</t>
  </si>
  <si>
    <t>10.1016/j.advwatres.2004.03.003</t>
  </si>
  <si>
    <t>WOS:000221814200002</t>
  </si>
  <si>
    <t>Imhoff, PT; Pirestani, K</t>
  </si>
  <si>
    <t>Influence of mass transfer resistance on detection of nonaqueous phase liquids with partitioning tracer tests</t>
  </si>
  <si>
    <t>nonaqueous phase liquids (NAPLs); tracers; moment analysis</t>
  </si>
  <si>
    <t>SATURATED POROUS-MEDIA; PERFORMANCE ASSESSMENT; ZONE CHARACTERIZATION; COMPLETE DISSOLUTION; NAPL; TRANSPORT; COLUMN; ENTRAPMENT; AQUIFERS; MOMENTS</t>
  </si>
  <si>
    <t>Partitioning interwell tracer tests (PITTs) are a relatively new technique for measuring the amount of nonaqueous phase liquid (NAPL) within saturated porous media. In this work we examined the influence of mass transfer limitations on the accuracy of measured NAPL from PITTs. Two mathematical models were used along with laboratory column experiments to explore the influence of tracer partition coefficient, tracer detection limit, and injected tracer mass on NAPL measurements. When dimensionless mass transfer coefficients were small, NAPL measurement errors decreased with decreasing tracer partition coefficient, decreasing tracer detection limit, and increasing injected tracer mass. Extrapolating breakthrough curves exponentially reduced but did not eliminate systematic errors in NAPL measurement. Although transport in a single stream tube was used in the mathematical models and laboratory experiments, the results from this simplified domain were supported by data taken from a three-dimensional computational experiment, where the NAPL resided as large pool. Based on these results, we suggest guidelines for interpreting tracer breakthrough data to ascertain the importance of mass transfer limitations on NAPL measurements. (C) 2004 Elsevier Ltd. All rights reserved.</t>
  </si>
  <si>
    <t>Univ Delaware, Dept Civil &amp; Environm Engn, Newark, DE 19716 USA</t>
  </si>
  <si>
    <t>Imhoff, PT (corresponding author), Univ Delaware, Dept Civil &amp; Environm Engn, 301 DuPont Hall, Newark, DE 19716 USA.</t>
  </si>
  <si>
    <t>imhoff@.ce.udel.edu; katayoun.pirestani@state.de.us</t>
  </si>
  <si>
    <t>Imhoff, Paul T/B-5085-2013</t>
  </si>
  <si>
    <t>10.1016/j.advwatres.2004.02.010</t>
  </si>
  <si>
    <t>Conference Proceedings Citation Index - Science (CPCI-S); Science Citation Index Expanded (SCI-EXPANDED)</t>
  </si>
  <si>
    <t>WOS:000221179100010</t>
  </si>
  <si>
    <t>Lewandowska, J; Szymkiewicz, A; Burzynski, K; Vauclin, M</t>
  </si>
  <si>
    <t>Modeling of unsaturated water flow in double-porosity soils by the homogenization approach</t>
  </si>
  <si>
    <t>upscaling; homogenization; unsaturated flow; double-porosity media; non-equilibrium; tailing effect</t>
  </si>
  <si>
    <t>HETEROGENEOUS POROUS-MEDIA; CONSERVATIVE NUMERICAL-SOLUTION; SINGLE-PHASE FLOW; MACROSCOPIC DESCRIPTION; HYDRAULIC CONDUCTIVITY; PREFERENTIAL FLOW; EQUATION; NONEQUILIBRIUM; INFILTRATION; MACROPORES</t>
  </si>
  <si>
    <t>Double-porosity media are composed of two distinct regions with contrasted hydraulic parameters. Due to this type of structure, transient water flow is characterized by local non-equilibrium conditions. This paper will present a macroscopic model of water flow in such media that was obtained by the method of homogenization. This method enables us to derive the macroscopic model and its effective parameters from a description of the phenomena at the local scale, without any a priori hypothesis for the form of the model. The macroscopic non-equilibrium water flow is described by a single macroscopic equation with a highly non-linear exchange term, leading to a tailing effect. The effective properties, namely the hydraulic conductivity tensor and the specific water capacity, are defined as depending on the hydraulic characteristics of the more conductive (and connected) domain and the local geometry of the medium. A numerical implementation (Fortran program) of the proposed model was developed. Numerical simulations were performed for two different types of geometry. For each problem the results obtained from homogenization are compared with a fine scale numerical simulation where heterogeneous structure of the medium is explicitly represented (SWMS_3D commercial software). Comparisons with the phenomenological approach of Gerke and van Genuchten [Water Resour. Res. 29 (1993) 305] are also presented. (C) 2004 Elsevier Ltd. All rights reserved.</t>
  </si>
  <si>
    <t>Domaine Univ, Lab Etud Transferts Hydrol &amp; Environm, CNRS, INPG,IRD,UJF, BP53, F-38041 Grenoble 09, France; Politechn Gdanska, Wydzial Budownictwa Wodnego &amp; Inznierii Srodowisk, PL-80952 Gdansk, Poland</t>
  </si>
  <si>
    <t>Lewandowska, J (corresponding author), Domaine Univ, Lab Etud Transferts Hydrol &amp; Environm, CNRS, INPG,IRD,UJF, BP53, F-38041 Grenoble 09, France.</t>
  </si>
  <si>
    <t>jolanta.lewandowska@hmg.inpg.fr</t>
  </si>
  <si>
    <t>Szymkiewicz, Adam/Q-1959-2016</t>
  </si>
  <si>
    <t>Szymkiewicz, Adam/0000-0003-1573-7323</t>
  </si>
  <si>
    <t>10.1016/j.advwatres.2003.12.004</t>
  </si>
  <si>
    <t>WOS:000220708600007</t>
  </si>
  <si>
    <t>Tartakovsky, AM; Meakin, P; Huang, H</t>
  </si>
  <si>
    <t>Stochastic analysis of immiscible displacement of the fluids with arbitrary viscosities and its dependence on support scale of hydrological data</t>
  </si>
  <si>
    <t>heterogeneity; support scale; stochastic analysis; immiscible displacement; front instability</t>
  </si>
  <si>
    <t>UNSATURATED FLOW; HETEROGENEOUS SOILS; FRONT EVOLUTION; TRANSIENT FLOW; MEDIA; INSTABILITY; STABILITY; WATER; ZONE</t>
  </si>
  <si>
    <t>Stochastic analysis is commonly used to address uncertainty in the modeling of flow and transport in porous media. In the stochastic approach, the properties of porous media are treated as random functions with statistics obtained from field measurements. Several studies indicate that hydrological properties depend on the scale of measurements or support scales, but most stochastic analysis does not address the effects of support scale on stochastic predictions of subsurface processes. In this work we propose a new approach to study the scale dependence of stochastic predictions. We present a stochastic analysis of immiscible fluid-fluid displacement in randomly heterogeneous porous media. While existing solutions are applicable only to systems in which the viscosity of one phase is negligible compare with the viscosity of the other (water-air systems for example), our solutions can be applied to the immiscible displacement of fluids having arbitrarily viscosities such as NAPL-water and water-oil. Treating intrinsic permeability as a random field with statistics dependant on the permeability support scale (scale of measurements) we obtained, for one-dimensional systems, analytical solutions for the first moments characterizing unbiased predictions (estimates) of system variables, such as the pressure and fluid-fluid interface position, and we also obtained second moments, which characterize the uncertainties associated with such predictions. Next we obtained empirically scale dependent exponential correlation function of the intrinsic permeability that allowed us to study solutions of stochastic equations as a function of the support scale. We found that the first and second moments converge to asymptotic values as the support scale decreases. In our examples, the statistical moments reached asymptotic values for support scale that were approximately 1/10000 of the flow domain size. We show that analytical moment solutions compare well with the results of Monte Carlo simulations for moderately heterogeneous porous media, and that they can be used to study the effects of heterogeneity on the dynamics and stability of immiscible flow. (C) 2004 Elsevier Ltd. All rights reserved.</t>
  </si>
  <si>
    <t>Pacific NW Natl Lab, Richland, WA 99352 USA; Idaho Natl Lab, Idaho Falls, ID 83415 USA</t>
  </si>
  <si>
    <t>Tartakovsky, AM (corresponding author), Pacific NW Natl Lab, POB 999-MS K1-85, Richland, WA 99352 USA.</t>
  </si>
  <si>
    <t>alexandre.tartakovsky@pnl.gov</t>
  </si>
  <si>
    <t>10.1016/j.advwatres.2004.09.003</t>
  </si>
  <si>
    <t>WOS:000226316000002</t>
  </si>
  <si>
    <t>Bakker, M; Hemker, K</t>
  </si>
  <si>
    <t>Analytic solutions for groundwater whirls in box-shaped, layered anisotropic aquifers</t>
  </si>
  <si>
    <t>NUMERICAL SIMULATIONS; FLOW; CONDUCTIVITY; DISPERSION; TRANSPORT</t>
  </si>
  <si>
    <t>Analytic solutions are derived for flow through an elongated box-shaped aquifer that is bounded on the left, right, top and bottom sides by impermeable boundaries; the head gradient normal to the ends of the box is specified to be constant. The aquifer consists of a number of horizontal layers, each with its own horizontal hydraulic conductivity tensor. When all horizontal conductivities are isotropic, streamlines are straight, but when the horizontal anisotropy is different between layers, streamlines have the shape of spirals. Bundles of spiraling streamlines rotating in the same direction are called groundwater whirls. These groundwater whirls may spread contaminants from the top of an aquifer to the bottom by advection alone. An exact solution for an arbitrary number of layers is derived using a multi-layer approach, which is based on the Dupuit approximation within each layer. The multi-layer solution compares well with an exact three-dimensional solution, which is derived by placing certain restrictions on the variation of the hydraulic conductivity tensor. It is shown that a hypothetical aquifer consisting of three layers may have one, two, or three groundwater whirls, adjacent whirls rotate in opposite directions. Another notable flow pattern is obtained with a four-layer model where one large whirl encloses two smaller ones, all rotating in the same direction. (C) 2004 Elsevier Ltd. All rights reserved.</t>
  </si>
  <si>
    <t>Univ Georgia, Dept Biol &amp; Agr Engn, Athens, GA 30602 USA; Vrije Univ Amsterdam, Fac Earth &amp; Life Sci, NL-1081 HV Amsterdam, Netherlands</t>
  </si>
  <si>
    <t>mbakker@engr.uga.edu; kick.hemker@falw.vu.nl</t>
  </si>
  <si>
    <t>10.1016/j.advwatres.2004.08.009</t>
  </si>
  <si>
    <t>WOS:000225228300003</t>
  </si>
  <si>
    <t>Cartwright, N; Nielsen, P; Li, L</t>
  </si>
  <si>
    <t>Experimental observations of watertable waves in an unconfined aquifer with a sloping boundary</t>
  </si>
  <si>
    <t>watertable waves; sloping boundary; higher harmonic generation; seepage face; finite-depth aquifer; capillary fringe</t>
  </si>
  <si>
    <t>GROUNDWATER WAVES; TIDAL DYNAMICS; BEACH; FLUCTUATIONS; FLOW; CAPILLARITY</t>
  </si>
  <si>
    <t>Observations of horizontal and vertical variations in piezometric head in a homogeneous, laboratory aquifer are presented and discussed. The observed fluctuations are induced by a simple harmonic oscillation in the clear water reservoir acting across a sloping boundary. The data qualitatively supports existing theories in that higher harmonics are generated in the active forcing zone and that a significant increase in the inland, asymptotic watertable over height (relative to that found for the vertical boundary case) is observed. The observed overheight is shown to be accurately reproduced by existing small-amplitude perturbation theory. Detailed measurements in the vicinity of the sloping boundary reveal that the signal of generated higher harmonics is strongest near the sand surface and that vertical flows are significant in this region. The aquifer is of finite-depth and is influenced by capillary effects, the experimental data therefore exposes limitations of theories which are based on the assumption of a shallow aquifer free of capillary effects. The dispersive properties of the measured pressure wave in the aquifer are comparable to those found from field observations and likewise do not agree with those predicted by the capillary free, shallow aquifer theory. Although some improvement is obtained, discrepancies between the data and theory persist even when a finite-depth aquifer and capillary effects are considered in the theoretical model. Further sand column experiments eliminate a truncated capillary fringe as a possible contributor to these discrepancies. However, the neglect of horizontal flows in the fringe may have caused the discrepancies. (C) 2004 Elsevier Ltd. All rights reserved.</t>
  </si>
  <si>
    <t>Univ Queensland, Dept Civil Engn, Brisbane, Qld 4072, Australia; Univ Queensland, Div Environm Engn, Brisbane, Qld 4072, Australia; Hohai Univ, Ctr Ecoenvironm Modelling, Nanjing 210098, Peoples R China</t>
  </si>
  <si>
    <t>Cartwright, N (corresponding author), Griffith Univ, Sch Engn, Gold Coast Campus, Qld 9726, Australia.</t>
  </si>
  <si>
    <t>n.cartwright@griffith.edu.au; p.nielsen@uq.edu.au; l.li@uq.edu.au</t>
  </si>
  <si>
    <t>Nielsen, Peter/C-5010-2013; Li, Ling/E-5632-2010; Cartwright, Nick/B-3531-2012</t>
  </si>
  <si>
    <t>Li, Ling/0000-0001-8725-1221; Cartwright, Nick/0000-0002-5201-1751; Nielsen, Peter/0000-0002-0528-9873</t>
  </si>
  <si>
    <t>10.1016/j.advwatres.2004.08.006</t>
  </si>
  <si>
    <t>WOS:000225018100004</t>
  </si>
  <si>
    <t>Yue, S; Gan, TY</t>
  </si>
  <si>
    <t>Simple scaling properties of Canadian annual average streamflow</t>
  </si>
  <si>
    <t>simple scaling; annual average strearnflow; product moments; probability weighted moments; linear regression</t>
  </si>
  <si>
    <t>MESOSCALE RAINFALL; SPATIAL RAINFALL; DISTRIBUTIONS; EXPONENTS</t>
  </si>
  <si>
    <t>The spatial scaling properties of Canadian annual average streamflow (abbreviated as AASF) are assessed using both the product moments (PMs) and the probability weighted moments (PWMs) of AASF across the entire country and in its sub-climatic regions. By the PMs, the log relationship between the kth moments of AASF and the drainage area can be almost represented by a perfect straight tine across the entire country and in its sub-climatic regions, whose regression parameters are a linear function of the moment order. By the PWMs, the logarithm of the kth PWM is a linear function of the logarithm of drainage area for the entire country and its sub-climatic regions, where its slope (or scale exponent) in a region is constant and is independent of the order. These results indicate that Canadian AASF exhibits simple scaling and drainage area alone may describe most of the variability in the moments of AASF. The third approach, based on the log linearity between quantiles and drainage area, is applied to Region 2, also demonstrate simple scaling of AASF in that region, as concluded from using PMs and PWMs methods, which indicates that all three methods are consistent. The simple scaling results provide a basis for using the index flood method to conduct regional frequency analysis of AASF in Canada. (C) 2004 Elsevier Ltd. All rights reserved.</t>
  </si>
  <si>
    <t>US EPA, Natl Hlth &amp; Environm Effects Res Lab, Mid Continent Ecol Div, Duluth, MN 55804 USA; Univ Alberta, Dept Civil &amp; Environm Engn, Edmonton, AB T6G 2G7, Canada</t>
  </si>
  <si>
    <t>Yue, S (corresponding author), US EPA, Natl Hlth &amp; Environm Effects Res Lab, Mid Continent Ecol Div, 6201 Congdon Blvd, Duluth, MN 55804 USA.</t>
  </si>
  <si>
    <t>yue.sheng@epa.gov; tgan@civil.ualberta.ca</t>
  </si>
  <si>
    <t>10.1016/j.advwatres.2004.02.019</t>
  </si>
  <si>
    <t>WOS:000221677800002</t>
  </si>
  <si>
    <t>Botha, JF; Cloot, AHJ</t>
  </si>
  <si>
    <t>Deformations and the Karoo aquifers of South Africa</t>
  </si>
  <si>
    <t>three-dimensional poro-elastic model; Karoo aquifers; nonlinear deformations</t>
  </si>
  <si>
    <t>This paper introduces a new three-dimensional poro-elastic model for the flow of groundwater through an aquifer. The main purpose with the model was to investigate to what extent deformations are responsible for the observed physical behaviour of Karoo aquifers in South Africa, which cannot be explained with the conventional porous flow models. This applies in particular to the effect that linear and nonlinear deformations may have on the behaviour of the aquifer. The model not only showed that many of the observations can be explained by the nonlinear deformation of the aquifer, but also that the parameters specific storativity and hydraulic conductivity (and their derivatives storativity and transmissivity) are not independent parameters, as assumed in the conventional literature on groundwater motion. The real independent parameters are the rate at which a borehole in the aquifer is pumped and the mechanical properties of the aquifer. A comparison of the model results and known transmissivities of these aquifers showed that the aquifers are highly anisotropic. (C) 2004 Elsevier Ltd. All rights reserved.</t>
  </si>
  <si>
    <t>Univ Orange Free State, Inst Groundwater Studies, ZA-9300 Bloemfontein, South Africa; Univ Orange Free State, Dept Math &amp; Appl Math, ZA-9300 Bloemfontein, South Africa</t>
  </si>
  <si>
    <t>Botha, JF (corresponding author), Univ Orange Free State, Inst Groundwater Studies, POB 339, ZA-9300 Bloemfontein, South Africa.</t>
  </si>
  <si>
    <t>jopie@igs.uovs.ac.za</t>
  </si>
  <si>
    <t>10.1016/j.advwatres.2004.02.014</t>
  </si>
  <si>
    <t>WOS:000221179100007</t>
  </si>
  <si>
    <t>Phelan, TJ; Lemke, LD; Bradford, SA; O'Carroll, DM; Abriola, LM</t>
  </si>
  <si>
    <t>Influence of textural and wettability variations on predictions of DNAPL persistence and plume development in saturated porous media</t>
  </si>
  <si>
    <t>multiphase flow; DNAPL; wettability; heterogeneity; numerical model; source zone remediation</t>
  </si>
  <si>
    <t>ADSORBING SOLUTE TRANSPORT; NONAQUEOUS PHASE LIQUIDS; FIELD-SCALE HETEROGENEITY; ACIDIC OIL SYSTEMS; HYDRAULIC CONDUCTIVITY; INTERFACIAL-TENSION; ORGANIC-CHEMICALS; SORPTIVE SOLUTE; 2-PHASE FLOW; MASS ARRIVAL</t>
  </si>
  <si>
    <t>Numerical simulations examine the migration, entrapment, and mass recovery behaviour of DNAPLs in aquifer systems with coupled textural and wettability variations. Permeability fields of varying degrees of heterogeneity (i.e., differing sigma(In(k))(2)) were generated with sequential Gaussian simulation, using geostatistical parameters derived from core grain size measurements in a sandy glacial outwash aquifer. Organic-wet mass fraction, a representative metric for wettability, was correlated to porous media permeability. A multiphase flow simulator incorporating wettability-dependent constitutive relationships for capillary behaviour is used to generate residual saturation distributions for tetrachloroethene (PCE) spill events in these synthetic aquifers. Simulated saturation distributions then serve as initial conditions for compositional simulations of PCE dissolution, to examine the effect of coupled wettability and permeability variations on DNAPL mass recovery. Simulations reveal considerable differences in predicted depth of organic liquid penetration, extent of vertical spreading, and magnitude of maximum entrapped saturation for the various modeled scenarios. These differences are directly linked to observable variations in effluent concentration and mass recovery predictions in the aqueous phase flushing simulations. Results suggest that mass recovery behaviour may be highly realization dependent and not closely correlated with geostatistical parameters. (C) 2004 Elsevier Ltd. All rights reserved.</t>
  </si>
  <si>
    <t>Tufts Univ, Sch Engn, Medford, MA 02155 USA; Univ Michigan, Dept Civil &amp; Environm Engn, Ann Arbor, MI 48109 USA; USDA ARS, George E Brown Jr Salin Lab, Riverside, CA 92507 USA</t>
  </si>
  <si>
    <t>Abriola, LM (corresponding author), Tufts Univ, Sch Engn, 105 Anderson Hall,200 Coll Ave, Medford, MA 02155 USA.</t>
  </si>
  <si>
    <t>tphelan@engin.umich.edu; ldlemke@engin.umich.edu; sbradford@ussl.ars.usda.gov; denismo@engin.umich.edu; linda.abriola@tufts.edu</t>
  </si>
  <si>
    <t>O'Carroll, Denis/E-6382-2013; Phelan, Thomas J/H-3089-2013; Abriola, Linda M/F-7624-2010</t>
  </si>
  <si>
    <t>Phelan, Thomas J/0000-0003-2270-8416; O'Carroll, Denis/0000-0001-6557-226X</t>
  </si>
  <si>
    <t>10.1016/j.advwatres.2004.02.011</t>
  </si>
  <si>
    <t>WOS:000221179100009</t>
  </si>
  <si>
    <t>Sannasiraj, SA; Zhang, H; Babovic, V; Chan, ES</t>
  </si>
  <si>
    <t>Enhancing tidal prediction accuracy in a deterministic model using chaos theory</t>
  </si>
  <si>
    <t>embedding theorem; genetic algorithm; tidal forecasting; local model; time delay</t>
  </si>
  <si>
    <t>NUMERICAL-SIMULATION; TIME-SERIES; TIDES; FLOW</t>
  </si>
  <si>
    <t>The classical deterministic approach to tidal prediction is based on barotropic or baroclinic models with prescribed boundary conditions from a global model or measurements. The prediction by the deterministic model is limited by the precision of the prescribed initial and boundary conditions. Improvement to the knowledge of model formulation would only marginally increase the prediction accuracy without the correct driving forces. This study describes an improvement in the forecasting capability of the tidal model by combining the,best of a deterministic model and a stochastic model. The latter is overlaid on the numerical model predictions to improve the forecast accuracy. The tidal prediction is carried out using a three-dimensional baroclinic model and, error correction is instigated using a stochastic model based on a local linear approximation. Embedding theorem based on the time lagged embedded vectors is the basis for the stochastic model. The combined model could achieve an efficiency of 80% for 1 day tidal forecast and 73% for a 7 day tidal forecast as compared to the deterministic model estimation. (C) 2004 Elsevier Ltd. All rights reserved.</t>
  </si>
  <si>
    <t>Indian Inst Technol, Ctr Ocean Engn, Madras 600036, Tamil Nadu, India; Griffith Univ, Sch Engn, Gold Coast, Qld 4215, Australia; Tectrasys AG, CH-8832 Wollerau, Switzerland; Natl Univ Singapore, Trop Marine Sci Inst, Singapore 119223, Singapore</t>
  </si>
  <si>
    <t>Sannasiraj, SA (corresponding author), Indian Inst Technol, Ctr Ocean Engn, Madras 600036, Tamil Nadu, India.</t>
  </si>
  <si>
    <t>sasraj@iitm.ac.in; hong.zhang@griffith.edu.au; vb62@bluewin.ch; tmsdir@nus.edu.sg</t>
  </si>
  <si>
    <t>A, Sannasiraj S/AAA-1808-2019; Babovic, Vladan M/A-5956-2012</t>
  </si>
  <si>
    <t>Babovic, Vladan M/0000-0003-4046-6473; Sannasi Annamalaisamy, Sannasiraj/0000-0002-5788-6696; Zhang, Hong/0000-0002-2642-5467</t>
  </si>
  <si>
    <t>10.1016/j.advwatres.2004.03.006</t>
  </si>
  <si>
    <t>WOS:000222810600007</t>
  </si>
  <si>
    <t>Bause, M; Knabner, P</t>
  </si>
  <si>
    <t>Computation of variably saturated subsurface flow by adaptive mixed hybrid finite element methods</t>
  </si>
  <si>
    <t>saturated-unsaturated flow; nonlinear elliptic-parabolic problem; mixed finite element method; Raviart-Thomas spaces; a posteriori error indicator</t>
  </si>
  <si>
    <t>POSTERIORI ERROR ESTIMATION; POROUS-MEDIA; HYDRAULIC CONDUCTIVITY; PARABOLIC EQUATION; MULTIGRID METHODS; UNSATURATED FLOW; DISCRETIZATIONS; CONVERGENCE; IMPLICIT; ORDER</t>
  </si>
  <si>
    <t>We present adaptive mixed hybrid finite element discretizations of the Richards equation, a nonlinear parabolic partial differential equation modeling the flow of water into a variably saturated porous medium. The approach simultaneously constructs approximations of the flux and the pressure head in Raviart-Thomas spaces. The resulting nonlinear systems of equations are solved by a Newton method. For the linear problems of the Newton iteration a multigrid algorithm is used. We consider two different kinds of error indicators for space adaptive grid refinement: superconvergence and residual based indicators. They can be calculated easily by means of the available finite element approximations. This seems attractive for computations since no additional (sub-)problems have to be solved. Computational experiments conducted for realistic water table recharge problems illustrate the effectiveness and robustness of the approach. (C) 2004 Elsevier Ltd. All rights reserved.</t>
  </si>
  <si>
    <t>Univ Erlangen Nurnberg, Inst Angew Math, D-91058 Erlangen, Germany</t>
  </si>
  <si>
    <t>Bause, M (corresponding author), Univ Erlangen Nurnberg, Inst Angew Math, Martensstr 3, D-91058 Erlangen, Germany.</t>
  </si>
  <si>
    <t>bause@am.uni-erlangen.de</t>
  </si>
  <si>
    <t>Knabner, Peter/AAD-4447-2019</t>
  </si>
  <si>
    <t>Knabner, Peter/0000-0003-2141-4889</t>
  </si>
  <si>
    <t>10.1016/j.advwatres.2004.03.005</t>
  </si>
  <si>
    <t>WOS:000221814200001</t>
  </si>
  <si>
    <t>Snell, J; Sivapalan, M; Bates, B</t>
  </si>
  <si>
    <t>Nonlinear kinematic dispersion in channel network response and scale effects: application of the meta-channel concept</t>
  </si>
  <si>
    <t>unit hydrographs; meta-channel; nonlinearity; scale effects; channel network hydrodynamics; kinematic dispersion</t>
  </si>
  <si>
    <t>CATCHMENTS; GEOMETRY</t>
  </si>
  <si>
    <t>In this paper, we present an application of the meta-channel concept to runoff routing at the catchment scale. We are particularly interested in the effects of the underlying geomorphology, implicitly built into the meta-channel formulation through the width function, of spatial heterogeneity built in through downstream variation of hydraulic geometry, and of nonlinearity introduced through the use of discharge dependent celerities and dispersion coefficients. To achieve runoff routing, we use a numerical model of the nonlinear advection-dispersion equation, which is a reasonable approximation to the hydraulic equations governing flow in the meta-channel. We investigate the effects of spatial heterogeneity and nonlinearity on the instantaneous response functions of the channel network due to specified rainfall inputs. Our exploration of spatial heterogeneity and nonlinearity of channel hydraulics indicates that events of small peak intensity undergo mainly translatory movement with minimal dispersion, while large events undergo considerable dispersion due to the presence of strong negative gradients in wave celerities in the downstream direction. We demonstrate that no linear scheme that assumes spatial uniformity of the hydraulic parameters, wave celerity and hydrodynamic dispersivity, can fully capture the actual dispersion exhibited in realistic situations. Nonlinearity and spatial heterogeneity in channel hydraulics manifest themselves in instantaneous response functions that are highly dependent on the magnitude of the rainfall inputs, and this nonlinear dependence is measured in terms of a nonlinear kinematic dispersion coefficient and we also investigate its dependence on catchment size. (C) 2003 Elsevier Ltd. All rights reserved.</t>
  </si>
  <si>
    <t>Univ Western Australia, Ctr Water Res, Dept Environm Engn, Crawley, WA 6009, Australia; CSIRO, Land &amp; Water, Floreat Lab, Wembly, WA 6014, Australia</t>
  </si>
  <si>
    <t>Sivapalan, M (corresponding author), Univ Western Australia, Ctr Water Res, Dept Environm Engn, 35 Stirling Highway, Crawley, WA 6009, Australia.</t>
  </si>
  <si>
    <t>sivapalan@cwr.uwa.edu.au</t>
  </si>
  <si>
    <t>Bates, Bryson/N-8481-2014; Sivapalan, Murugesu/A-3538-2008</t>
  </si>
  <si>
    <t>Sivapalan, Murugesu/0000-0003-3004-3530</t>
  </si>
  <si>
    <t>10.1016/j.advwatres.2003.11.003</t>
  </si>
  <si>
    <t>WOS:000189227900004</t>
  </si>
  <si>
    <t>Wang, XS; Chen, CX; Jiao, JJ</t>
  </si>
  <si>
    <t>Modified Theis equation by considering the bending effect of the confining unit</t>
  </si>
  <si>
    <t>confined aquifer; pumping test; Theis equation; modified Theis equation; bending effect</t>
  </si>
  <si>
    <t>SYSTEM</t>
  </si>
  <si>
    <t>The Theis equation has been widely used to study the transient movement of groundwater as a result of pumping in a confined aquifer. It is well known that the observed drawdown at early times has an obvious departure from the theoretical drawdown based on the Theis equation. The Theis equation was derived under the assumption that total stress in the aquifer was constant and the mechanical behavior of the confining unit was neglected. However, most geological formations, especially those which are well consolidated, have rigidity and therefore may bend like a plate to a certain extent. The increase in the effective stress in the aquifer due to pumping may not contribute entirely to the compression of the aquifer, but may be partially cancelled out by bending of the overlying aquitard. This means only a part of the total stress is used to compact the aquifer, or the aquifer cannot produce as much water as estimated from the Theis equation. This paper investigated the impact of the bending effect of the confining unit on drawdown. An analytical model which couples flow in the aquifer and bending of the confining unit was presented. The theory is based on elastic plates and solutions were given to the drawdown of groundwater level and deflection of the overlying formation. The drawdown estimated from the new equation was compared with that from the Theis equation. It can be concluded that drawdown from the Theis equation is less than the drawdown predicted by including the bending effect of the confining unit. Both a hypothetical example and a field pumping test in Shandong Province, China, were used to demonstrate the bending effect of the confining unit in the analysis of pumping test data. This paper demonstrated that the initial disagreement between observed drawdown and the Theis solution could be caused by the bending effect of the confining unit, a phenomenon not well addressed in traditional pumping test analysis. A quantitative understanding of this phenomenon can provide improved guidelines for analyzing drawdown data in a confined aquifer. (C) 2004 Elsevier Ltd. All rights reserved.</t>
  </si>
  <si>
    <t>Wuhan Univ, Sch Water Resources &amp; Hydropower, Wuhan 430072, Peoples R China; China Univ Geosci, Inst Environm Geol, Wuhan 430074, Peoples R China; Univ Hong Kong, Dept Earth Sci, Hong Kong, Hong Kong, Peoples R China</t>
  </si>
  <si>
    <t>Wang, XS (corresponding author), Wuhan Univ, Sch Water Resources &amp; Hydropower, Wuhan 430072, Peoples R China.</t>
  </si>
  <si>
    <t>wxsh@cug.edu.cn; chongxi@cug.edu.cn; jjiao@hku.hk</t>
  </si>
  <si>
    <t>Jiao, Jiu/B-5185-2008</t>
  </si>
  <si>
    <t>Jiao, Jiu/0000-0002-7180-6488; Wang, Xu-Sheng/0000-0001-8736-2378</t>
  </si>
  <si>
    <t>10.1016/j.advwatres.2004.08.007</t>
  </si>
  <si>
    <t>WOS:000225018100003</t>
  </si>
  <si>
    <t>Jawitz, JW</t>
  </si>
  <si>
    <t>Moments of truncated continuous univariate distributions</t>
  </si>
  <si>
    <t>moments; tracers; normal distribution; lognormal</t>
  </si>
  <si>
    <t>PARAMETERS; FLOW; MODEL</t>
  </si>
  <si>
    <t>Truncated moment expressions (TMEs), defined as moment equations for truncated or incomplete distributions, are derived for several continuous univariate distributions commonly applied to hydrologic problems, including normal, lognormal, Pearson type III, log Pearson type III, and extreme value (Weibull and Gumbel) distributions. Solutions for gamma, tanks-in-series, and exponential distributions result as special cases. For most of the distributions considered here, closed form TMEs are presented for Nth order moments for the general case of double truncation (both upper and lower bounds). For the normal and Gumbel distributions, TMEs are presented only for moments of order N = {0, 1, 2, 3 } and{ 0, 1}, respectively. The derived TMEs are used to evaluate the effect of truncation on measured moments. The relative error between the first four truncated and complete moments is calculated as a function of both upper and lower truncation point. (C) 2004 Elsevier Ltd. All results reserved.</t>
  </si>
  <si>
    <t>Univ Florida, Dept Soil &amp; Water Sci, Gainesville, FL 32611 USA</t>
  </si>
  <si>
    <t>Jawitz, JW (corresponding author), Univ Florida, Dept Soil &amp; Water Sci, POB 110920, Gainesville, FL 32611 USA.</t>
  </si>
  <si>
    <t>jawitz@ufl.edu</t>
  </si>
  <si>
    <t>Jawitz, James/G-5819-2013</t>
  </si>
  <si>
    <t>10.1016/j.advwatres.2003.12.002</t>
  </si>
  <si>
    <t>WOS:000220708600006</t>
  </si>
  <si>
    <t>Glimsdal, S; Pedersen, GK; Langtangen, HP</t>
  </si>
  <si>
    <t>An investigation of overlapping domain decomposition methods for one-dimensional dispersive long wave equations</t>
  </si>
  <si>
    <t>weakly dispersive waves; Boussinesq equations; domain decomposition; Schwarz iterations; numerical instabilities</t>
  </si>
  <si>
    <t>OCEAN; MODEL; IMPLICIT</t>
  </si>
  <si>
    <t>This paper contains a thorough investigation of the numerical accuracy and efficiency of an overlapping domain decomposition (Schwarz iteration) method for weakly dispersive and non-linear water waves. The investigation is restricted to one-dimensional wave propagation. In our tests, a global domain is divided into two overlapping subdomains. A local boundary value problem (at a time level) is solved in each subdomain, with boundary values extracted from the neighboring domains. The size of the overlap and number of iterations over the domains are the principal parameters that influence the convergence speed and numerical accuracy. We also investigate different finite difference and finite element formulations. The finite signal speed in wave problems makes domain decomposition methods particularly efficient, and the proposed method converges satisfactorily already for an overlap of some typical water depths and a few (2-3) iterations. Numerical artifacts and instabilities may develop at the subdomain boundaries for certain choices of overlap, wave lengths, grid sizes, and (discrete) wave velocities. A special filtering technique is designed to make the method more robust with respect to such instabilities. (C) 2004 Elsevier Ltd. All rights reserved.</t>
  </si>
  <si>
    <t>Simula Res Lab, N-1325 Lysaker, Norway; Univ Oslo, Dept Informat, N-0316 Oslo, Norway; Univ Oslo, Dept Math, Mech Div, N-0316 Oslo, Norway</t>
  </si>
  <si>
    <t>Langtangen, HP (corresponding author), Simula Res Lab, POB 134, N-1325 Lysaker, Norway.</t>
  </si>
  <si>
    <t>sylfest@simula.no; geirkp@math.uio.no; hpl@simula.no</t>
  </si>
  <si>
    <t>10.1016/j.advwatres.2004.07.008</t>
  </si>
  <si>
    <t>WOS:000225228300006</t>
  </si>
  <si>
    <t>West, MR; Kueper, BH; Novakowski, KS</t>
  </si>
  <si>
    <t>Semi-analytical solutions for solute transport in fractured porous media using a strip source of finite width</t>
  </si>
  <si>
    <t>fractured porous media; solute transport; matrix diffusion; semi-analytical solutions</t>
  </si>
  <si>
    <t>CONTAMINANT TRANSPORT; RADIONUCLIDE TRANSPORT; SINGLE FRACTURE; BOUNDARY-CONDITION; ROCK; MATRIX; DIFFUSION; FLOW; DISPERSION; MIGRATION</t>
  </si>
  <si>
    <t>Transient and steady-state analytical solutions are derived to investigate solute transport in a fractured porous medium consisting of evenly spaced, parallel discrete fractures. The solutions incorporate a finite width strip source, longitudinal and transverse dispersion in the fractures, source decay, aqueous phase decay, one-dimensional diffusion into the matrix, sorption to fracture walls, and sorption within the matrix. The solutions are derived using Laplace and Fourier transforms, and inverted by interchanging the order of integration and utilizing a numerical Laplace inversion algorithm. The solutions are verified for simplified cases by comparison to solutions derived by Batu [Batu V. A generalized two-dimensional analytical solution for hydrodynamic dispersion in bounded media with the first-type condition at the source. Wat Resour Res 1989;25(6):1125] and Sudicky and Frind [Sudicky EA. Frind EO. Contaminant transport in fractured porous media: analytical solutions for a system of parallel fractures. Wat Resour Res 1982; 18(6):1634]. The application of the solutions to a fractured sandstone demonstrates that narrower source widths and larger values of transverse dispersivity both lead to lower downstream concentrations in the fractures and shorter steady-state plumes. The incorporation of aqueous phase decay and source concentration decay both lead to lower concentrations and shorter plumes, with even moderate amounts of decay significantly shortening the persistence of contamination. (C) 2004 Elsevier Ltd. All rights reserved.</t>
  </si>
  <si>
    <t>Queens Univ, Dept Civil Engn, Kingston, ON K7L 3N6, Canada</t>
  </si>
  <si>
    <t>Kueper, BH (corresponding author), Queens Univ, Dept Civil Engn, Kingston, ON K7L 3N6, Canada.</t>
  </si>
  <si>
    <t>mwest@civil.queensu.ca; kueper@civil.queensu.ca; kent@civil.queensu.ca</t>
  </si>
  <si>
    <t>10.1016/j.advwatres.2004.08.011</t>
  </si>
  <si>
    <t>WOS:000225228300001</t>
  </si>
  <si>
    <t>Wu, YS; Pan, LH; Pruess, K</t>
  </si>
  <si>
    <t>A physically based approach for modeling multiphase fracture-matrix interaction in fractured porous media</t>
  </si>
  <si>
    <t>naturally fractured reservoir; double-porosity model; dual-continuum model; fracture-matrix interaction; relative permeability</t>
  </si>
  <si>
    <t>HEAT-FLOW; TRANSPORT; FLUID</t>
  </si>
  <si>
    <t>A physically based numerical approach is presented for modeling fracture-matrix interaction, which is a key issue for fractured reservoir simulation. Commonly used mathematical models for dealing with such interactions employ a dual- or multiple-continuum concept, in which fractures and matrix are represented as overlapping, different, but interconnected continua, described by parallel sets of conservation equations. The conventional single-point upstream weighting scheme, in which the fracture relative permeability is used to represent the counterpart at the fracture matrix interface, is the most common scheme by which to estimate flow mobility for fracture-matrix flow terms. However, such a scheme has a serious flaw, which may lead to unphysical solutions or significant numerical errors. To overcome the limitation of the conventional upstream weighting scheme, this paper presents a physically based modeling approach for estimating physically correct relative permeability in calculating multiphase flow between fractures and the matrix, using continuity of capillary pressure at the fracture-matrix interface. The proposed approach has been implemented into two multiphase reservoir simulators and verified using analytical solutions and laboratory experimental data. The new method is demonstrated to be accurate, numerically efficient, and easy to implement in dual- or multiple-continuum models. Published by Elsevier Ltd.</t>
  </si>
  <si>
    <t>Lawrence Berkeley Natl Lab, Div Earth Sci, Berkeley, CA 94720 USA</t>
  </si>
  <si>
    <t>Wu, YS (corresponding author), Lawrence Berkeley Natl Lab, Div Earth Sci, 1 Cyclotron Rd,MS 90-1116, Berkeley, CA 94720 USA.</t>
  </si>
  <si>
    <t>yswu@lbl.gov</t>
  </si>
  <si>
    <t>Pan, Lehua/G-2439-2015; Wu, Yu-Shu/A-5800-2011</t>
  </si>
  <si>
    <t>10.1016/j.advwatres.2004.07.002</t>
  </si>
  <si>
    <t>Green Submitted</t>
  </si>
  <si>
    <t>WOS:000224494000002</t>
  </si>
  <si>
    <t>Fourar, M; Radilla, G; Lenormand, R; Moyne, C</t>
  </si>
  <si>
    <t>On the non-linear behavior of a laminar single-phase flow through two and three-dimensional porous media</t>
  </si>
  <si>
    <t>flow in porous media; non-Darcy flow; inertial effects; Forchheimmer's equation; weak regime</t>
  </si>
  <si>
    <t>HIGH-VELOCITY FLOW; 2-PHASE FLOW; DARCYS-LAW; DERIVATION</t>
  </si>
  <si>
    <t>The purpose of this paper is to examine the 3D effect on flows at high velocities through homogeneous porous media. Results of numerical simulations of a steady incompressible Newtonian fluid flowing through a 2D and a 3D periodic porous media performed at various Reynolds numbers are presented. The flow patterns are described and the pressure and the shear stress at the fluid/solid surface are analyzed. In accordance with the macroscopic momentum balance equation applied to each periodic cell, the viscous and the pressure drags exerted by the solid grain on the fluid are calculated and their contributions to the deviation from Darcy's law are evaluated. Based on the analysis of flow structures and the evolution of the pressure and the viscous drags, three laminar flow regimes are identified: Darcy, transition and strong inertia. It is shown that the transition zone for the 3D-flow is very narrow in comparison with that of the 2D-flow. As a consequence, the non-Darcy 3D-flow is correctly modeled by Forchheimer's equation. This explains the success of this equation in interpreting most of the experiments performed in real (3D) porous media. (C) 2004 Published by Elsevier Ltd.</t>
  </si>
  <si>
    <t>UHP, INPL, CNRS, Lab Energet &amp; Mecan Theor &amp; Appl,UMR 7563, F-54504 Vandoeuvre Les Nancy, France; Inst Francais Petr, F-92852 Rueil Malmaison, France</t>
  </si>
  <si>
    <t>Fourar, M (corresponding author), UHP, INPL, CNRS, Lab Energet &amp; Mecan Theor &amp; Appl,UMR 7563, 2 Ave Foret Haye, F-54504 Vandoeuvre Les Nancy, France.</t>
  </si>
  <si>
    <t>fourar@mines.inpl-nancy.fr; radilla@mines.inpl-nancy.fr; roland.lenormand@ifp.fr; cmoyne@ensem.inpl-nancy.fr</t>
  </si>
  <si>
    <t>Radilla, Giovanni/K-7646-2013; Ing reservoir, Direction reservoir/C-1475-2013</t>
  </si>
  <si>
    <t xml:space="preserve">Radilla, Giovanni/0000-0001-9381-5564; </t>
  </si>
  <si>
    <t>10.1016/j.advwatres.2004.02.021</t>
  </si>
  <si>
    <t>WOS:000221814200008</t>
  </si>
  <si>
    <t>Zaman, MSU; Ferrand, LA; Celia, MA</t>
  </si>
  <si>
    <t>Type curves and effective parameters for unsaturated flow systems with structured heterogeneities</t>
  </si>
  <si>
    <t>unsaturated flow; heterogeneity; type curves; effective parameters; upscaling</t>
  </si>
  <si>
    <t>CONSERVATIVE NUMERICAL-SOLUTION; STOCHASTIC-ANALYSIS; 2-PHASE FLOW; HYDRAULIC CONDUCTIVITIES; RELATIVE PERMEABILITY; SPATIAL VARIABILITY; SOLUTE TRANSPORT; SOIL; INFILTRATION; PRESSURE</t>
  </si>
  <si>
    <t>Unsaturated flow simulation requires identification of soil parameters at length scales that usually subsume smaller-scale heterogeneities. The standard two-parameter constitutive model performs well for predictions of moisture plume evolution in homogeneous soils but may not be as successful in capturing the flow and dispersion of soil water in heterogeneous domains. The first step in evaluating the limitations of this model is to develop a clear understanding of the effects of the constitutive parameters on moisture plume evolution. One approach is to define type curves derived from multiple homogeneous simulations. These type curves are based on bulk measures of system behaviour, suitable for comparison to responses of heterogeneous systems. Simulation results for a range of heterogeneities defined on a specific test system indicate that some heterogeneity patterns allow definition of effective parameters for use in the two-parameter constitutive model, while others do not. For those heterogeneity patterns, the mathematical structure of the governing equations applied at the large scale must have a form that is different from the equation that underlies the type curves. (C) 2004 Elsevier Ltd. All rights reserved.</t>
  </si>
  <si>
    <t>Princeton Univ, Off Dean Fac, Dept Civil &amp; Environm Engn, Princeton, NJ 08544 USA; CUNY, Ctr Water Resources &amp; Environm Res, New York, NY 10031 USA</t>
  </si>
  <si>
    <t>Ferrand, LA (corresponding author), Princeton Univ, Off Dean Fac, Dept Civil &amp; Environm Engn, 301 Nassau Hall, Princeton, NJ 08544 USA.</t>
  </si>
  <si>
    <t>ferrand@princeton.edu</t>
  </si>
  <si>
    <t>10.1016/j.advwatres.2004.02.005</t>
  </si>
  <si>
    <t>WOS:000221179100008</t>
  </si>
  <si>
    <t>Manzini, G; Ferraris, S</t>
  </si>
  <si>
    <t>Mass-conservative finite volume methods on 2-D unstructured grids for the Richards' equation</t>
  </si>
  <si>
    <t>Richards' equation; unsaturated flow; piecewise polynomial reconstructions; cell-centered finite volume methods; unstructured meshes</t>
  </si>
  <si>
    <t>UNSATURATED FLOW; ELEMENT METHOD; NUMERICAL-SOLUTION; ERROR CONTROL; SIMULATION; TRANSPORT; BIOREMEDIATION; INFILTRATION; ACCURATE; MODEL</t>
  </si>
  <si>
    <t>The solution to the 2-D time-dependent unsaturated flow equation is numerically approximated by a second-order accurate cell-centered finite-volume discretization on unstructured grids. The approximation method is based on a vertex-centered Least Squares linear reconstruction of the solution gradients at mesh edges. A Taylor series development in time of the water content dependent variable in a finite-difference framework guarantees that the proposed finite volume method is mass conservative. A Picard iterative scheme solves at each time step the resulting non-linear algebraic problem. The performance of the method is assessed on five different test cases and implementing four distinct soil constitutive relationships. The first test case deals with a column infiltration problem. It shows the capability of providing a mass-conservative behavior. The second test case verifies the numerical approximation by comparison with an analytical mixed saturated-unsaturated solution. In this case, the water drains from a fully saturated portion of a 1-D column. The third and fourth test cases illustrate the performance of the approximation scheme on sharp soil heterogeneities on 1-D and 2-D multi-layered infiltration problems. The 2-D case shows the passage of an abrupt infiltration front across a curved interface between two layers. Finally, the fifth test case compares the numerical results with an analytical solution that is developed for a 2-D heterogeneous soil with a source term representing plant roots. This last test case illustrates the formal second-order accuracy of the method in the numerical approximation of the pressure head. (C) 2004 Published by Elsevier Ltd.</t>
  </si>
  <si>
    <t>CNR, IMATI, Pavia, Italy; Univ Turin, Dipartimento Econ &amp; Ingn Agraria Forestale &amp; Ambi, I-10124 Turin, Italy</t>
  </si>
  <si>
    <t>Manzini, G (corresponding author), CNR, IMATI, Pavia, Italy.</t>
  </si>
  <si>
    <t>marco.manzini@ian.pv.cnr.it; stefano.ferraris@unito.it</t>
  </si>
  <si>
    <t>ferraris, stefano/D-5280-2011; Manzini, Gianmarco/B-2030-2009</t>
  </si>
  <si>
    <t>Manzini, Gianmarco/0000-0003-3626-3112; ferraris, stefano/0000-0001-8544-6199</t>
  </si>
  <si>
    <t>10.1016/j.advwatres.2004.08.008</t>
  </si>
  <si>
    <t>WOS:000226316000005</t>
  </si>
  <si>
    <t>Fernandez-Illescas, CP; Rodriguez-Iturbe, I</t>
  </si>
  <si>
    <t>The impact of interannual rainfall variability on the spatial and temporal patterns of vegetation in a water-limited ecosystem</t>
  </si>
  <si>
    <t>interannual rainfall variability; soil moisture; plant competition; local dispersal; vegetation patterns</t>
  </si>
  <si>
    <t>COMPETITION-COLONIZATION MODELS; HYDROLOGIC PROCESSES; ACTIVE-ROLE; SOIL-MOISTURE; CLIMATE FLUCTUATIONS; COEXISTENCE; STRESS; PLANTS; DYNAMICS</t>
  </si>
  <si>
    <t>A hydrologically driven hierarchical competition-colonization model is applied in an spatially explicit manner to investigate the effect of temporal (e.g., interannual rainfall fluctuations) and spatial (e.g., local dispersal) processes on vegetation patterns. Results suggest that interannual rainfall fluctuations extend the range of dispersal distances that result in spatial organization (e.g., clustering, self-similarity) and proportional abundances of vegetation different from those expected for the globally dispersing case. (C) 2003 Elsevier Ltd. All rights reserved.</t>
  </si>
  <si>
    <t>Princeton Univ, Dept Civil &amp; Environm Engn, Princeton, NJ 08544 USA</t>
  </si>
  <si>
    <t>Fernandez-Illescas, CP (corresponding author), Harvard Univ, Div Engn &amp; Appl Sci, Pierce Hall,29 Oxford St, Cambridge, MA 02138 USA.</t>
  </si>
  <si>
    <t>cillesc@fas.harvard.edu</t>
  </si>
  <si>
    <t>10.1016/j.advwatres.2003.05.001</t>
  </si>
  <si>
    <t>WOS:000187722000008</t>
  </si>
  <si>
    <t>Bell, LSJ; Binning, PJ</t>
  </si>
  <si>
    <t>A split operator approach to reactive transport with the forward particle tracking Eulerian Lagrangian localized adjoint method</t>
  </si>
  <si>
    <t>reactive transport; ELLAM; split operator; Strang; SNIA</t>
  </si>
  <si>
    <t>CONCEPTUAL CATCHMENT MODELS; WATER-DERIVED NITROGEN; CONTAMINANT TRANSPORT; MULTICOMPONENT SIMULATION; GROUNDWATER TRANSPORT; PARAMETER UNCERTAINTY; REACTION EQUATIONS; POROUS-MEDIA; BIODEGRADATION; FORMULATION</t>
  </si>
  <si>
    <t>A forward particle tracking Eulerian Lagrangian localized adjoint method (ELLAM) is applied to the multicomponent reactive transport problem using a split operator approach. Two split operator algorithms are compared, the Strang algorithm and the sequential non-iterative algorithm (SNIA). The reaction equations are integrated using a coupled predictor corrector algorithm with adaptive time stepping. Reaction time steps are adjusted at the inflow boundary to reflect the actual time of transport inside the solution domain. Results show that split operator ELLAM formulations are competitive with direct or fully coupled ELLAM solutions for reactive transport problems. The SNIA algorithm is more accurate than the Strang splitting algorithm when large time steps are used. The reaction algorithm employed dominates computational effort in runs with large time step sizes. To illustrate the use of the method in practical problems, the model is fitted to aerobic aniline degradation data from laboratory scale column experiments. Model inversion is achieved using non-linear regression with a shuffled complex evolution optimization algorithm and parameter uncertainty is assessed using a Bayesian uncertainty analysis procedure. (C) 2004 Elsevier Ltd. All rights reserved.</t>
  </si>
  <si>
    <t>Univ Newcastle, Sch Engn, Callaghan, NSW 2308, Australia</t>
  </si>
  <si>
    <t>Binning, PJ (corresponding author), Tech Univ Denmark, Bldg 204, DK-2800 Lyngby, Denmark.</t>
  </si>
  <si>
    <t>pjb@er.dtu.dk</t>
  </si>
  <si>
    <t>Binning, Philip/A-8967-2015</t>
  </si>
  <si>
    <t>Binning, Philip/0000-0002-6731-1861</t>
  </si>
  <si>
    <t>10.1016/j.advwatres.2004.02.004</t>
  </si>
  <si>
    <t>WOS:000221179100003</t>
  </si>
  <si>
    <t>Imhoff, PT; Tompson, AFB</t>
  </si>
  <si>
    <t>A tribute to George F. Pinder - Preface</t>
  </si>
  <si>
    <t>Univ Delaware, Dept Civil &amp; Environm Engn, Newark, DE 19711 USA; Lawrence Livermore Natl Lab, Div Environm Sci, Livermore, CA 94551 USA</t>
  </si>
  <si>
    <t>Imhoff, PT (corresponding author), Univ Delaware, Dept Civil &amp; Environm Engn, Newark, DE 19711 USA.</t>
  </si>
  <si>
    <t>afbt@llnl.gov</t>
  </si>
  <si>
    <t>Tompson, Andrew/0000-0001-8885-4702</t>
  </si>
  <si>
    <t>10.1016/j.advwatres.2004.02.002</t>
  </si>
  <si>
    <t>WOS:000221179100001</t>
  </si>
  <si>
    <t>Kumagai, T; Katul, GG; Porporato, A; Saitoh, TM; Ohashi, M; Ichie, T; Suzuki, M</t>
  </si>
  <si>
    <t>Carbon and water cycling in a Bornean tropical rainforest under current and future climate scenarios</t>
  </si>
  <si>
    <t>elevated CO2; stochastic processes; water balance; tropical rainforest; photosynthesis; transpiration</t>
  </si>
  <si>
    <t>CANOPY STOMATAL CONDUCTANCE; PINE FOREST; CO2 ENRICHMENT; LOBLOLLY-PINE; MODEL; VAPOR; SOIL; PHOTOSYNTHESIS; AMAZON; TRANSPIRATION</t>
  </si>
  <si>
    <t>We examined how the projected increase in atmospheric CO2 and concomitant shifts in air temperature and precipitation affect water and carbon fluxes in an Asian tropical rainforest, using a combination of field measurements, simplified hydrological and carbon models, and Global Climate Model (GCM) projections. The model links the canopy photosynthetic flux with transpiration via a bulk canopy conductance and semi-empirical models of intercellular CO2 concentration, with the transpiration rate determined from a hydrologic balance model. The primary forcing to the hydrologic model are current and projected rainfall statistics. A main novelty in this analysis is that the effect of increased air temperature on vapor pressure deficit (D) and the effects of shifts in precipitation statistics on net radiation are explicitly considered. The model is validated against field measurements conducted in a tropical rainforest in Sarawak, Malaysia under current climate conditions. On the basis of this model and projected shifts in climatic statistics by GCM, we compute the probability distribution of soil moisture and other hydrologic fluxes. Regardless of projected and computed shifts in soil moisture, radiation and mean air temperature, transpiration was not appreciably altered. Despite increases in atmospheric CO2 concentration (C-a) and unchanged transpiration, canopy photosynthesis does not significantly increase if C-i/C-n is assumed constant independent of D (where C-i is the bulk canopy intercellular CO2 concentration). However, photosynthesis increased by a factor of 1.5 if C-i/C-a decreased linearly with D as derived from Leuning stomatal conductance formulation [R. Leuning. Plant Cell Environ 1995;18:339-55]. How elevated atmospheric CO2 alters the relationship between C-i/C-a and D needs to be further investigated under elevated atmospheric CO2 given its consequence on photosynthesis (and concomitant carbon sink) projections. (C) 2004 Elsevier Ltd. All rights reserved.</t>
  </si>
  <si>
    <t>Kyushu Univ, Univ Forest Miyazaki, Miyazaki 8830402, Japan; Duke Univ, Nicholas Sch Environm &amp; Earth Sci, Durham, NC 27708 USA; Duke Univ, Dept Civil &amp; Environm Engn, Durham, NC 27708 USA; Kyushu Univ Forest, Res Inst, Fukuoka 8112415, Japan; Univ Joensuu, Fac Forestry, FIN-80101 Joensuu, Finland; Nanyang Technol Univ, NIE, Ctr Trop Forest Sci Arnold Arboretum, Asia Program, Singapore 637616, Singapore; Univ Tokyo, Grad Sch Agr &amp; Life Sci, Tokyo 1138657, Japan</t>
  </si>
  <si>
    <t>Kumagai, T (corresponding author), Kyushu Univ, Univ Forest Miyazaki, Shiiba Son, Miyazaki 8830402, Japan.</t>
  </si>
  <si>
    <t>kuma@forest.kyushu-u.ac.jp; gaby@duke.edu; amilcare@duke.edu; saitoh@forest.kyushu-u.ac.jp; mizue.ohashi@joensuu.fi; t-ichie@yahoo.co.jp; suzuki@fr.a.u-tokyo.ac.jp</t>
  </si>
  <si>
    <t>Kumagai, Tomo'omi/A-4791-2011; Saitoh, Taku M/G-8436-2011; Katul, Gabriel G/A-7210-2008</t>
  </si>
  <si>
    <t>Saitoh, Taku M/0000-0003-4667-9736; Katul, Gabriel G/0000-0001-9768-3693; Ichie, Tomoaki/0000-0002-1979-5806</t>
  </si>
  <si>
    <t>10.1016/j.advwatres.2004.10.002</t>
  </si>
  <si>
    <t>WOS:000226316000001</t>
  </si>
  <si>
    <t>Neuweiler, I; Sorensen, I; Kinzelbach, W</t>
  </si>
  <si>
    <t>Experimental and theoretical investigations of drainage in horizontal rough-walled fractures with different correlation structures</t>
  </si>
  <si>
    <t>drainage; open fracture flow; artificial fractures; invasion percolation; correlation</t>
  </si>
  <si>
    <t>INVASION PERCOLATION MODEL; POROUS-MEDIA; IMMISCIBLE DISPLACEMENTS; 2-PHASE FLOW; SIMULATIONS; DYNAMICS; FIELDS; LIGHT</t>
  </si>
  <si>
    <t>Experiments on the immiscible displacement of water by air were performed in two horizontal artificial open rough-walled fractures with different correlation structures. The aperture field of the first fracture has a Gaussian variogram with a finite correlation length, while that of the second one has a power-law variogram, for which no finite correlation length can be assigned. We simulated the displacement process using an invasion percolation model, which takes the in-plane curvature of the interface between water and air into account. The correlation structure of the aperture field has no effect on the irregularity of the shape of the air clusters. However, the correlation structure in combination with the in-plane curvature influences the density of the air clusters and thus has an impact on characteristic properties of the flow. We analyze the model parameters and properties with respect to the fracture properties. The stochastic average of the air clusters for models with different curvature numbers and fields with different correlation lengths is then calculated in order to analyze their influence on continuum approach models. (C) 2004 Elsevier Ltd. All rights reserved.</t>
  </si>
  <si>
    <t>Univ Stuttgart, Inst Hydromech &amp; Hydraul Engn, D-70569 Stuttgart, Germany; Maersk Oil &amp; Gas, DK-1263 Copenhagen, Denmark; ETH, Inst Hydromech &amp; Water Resources Management, CH-8093 Zurich, Switzerland</t>
  </si>
  <si>
    <t>Neuweiler, I (corresponding author), Univ Stuttgart, Inst Hydromech &amp; Hydraul Engn, Pfaffenwaldring 61, D-70569 Stuttgart, Germany.</t>
  </si>
  <si>
    <t>insa.neuweiler@iws.uni-stuttgart.de</t>
  </si>
  <si>
    <t>Kinzelbach, Wolfgang/AAY-2171-2020</t>
  </si>
  <si>
    <t>Kinzelbach, Wolfgang/0000-0002-8230-5953; Neuweiler, Insa/0000-0002-9297-574X</t>
  </si>
  <si>
    <t>10.1016/j.advwatres.2004.07.005</t>
  </si>
  <si>
    <t>WOS:000226316000006</t>
  </si>
  <si>
    <t>Mousavi, SJ; Mahdizadeh, K; Afshar, A</t>
  </si>
  <si>
    <t>A stochastic dynamic programming model with fuzzy storage states for reservoir operations</t>
  </si>
  <si>
    <t>fuzzy set theory; reservoir operations; smooth transition; Stochastic dynamic programming</t>
  </si>
  <si>
    <t>Application of stochastic dynamic programming (SDP) models to reservoir optimization calls for state variables discretization. Reservoir storage volume is an important variable whose discretization has a pronounced effect on the computational efforts. The error caused by storage volume discretization is examined by considering it as a fuzzy state variable. In this approach, the point-to-point transitions between storage volumes at the beginning and end of each period are replaced by transitions between storage intervals. This is achieved by using fuzzy arithmetic operations with fuzzy numbers. In this approach, instead of aggregating single-valued crisp numbers, the membership functions of fuzzy numbers are combined. Running a simulation model with optimal release policies derived from fuzzy and non-fuzzy SDP models shows that a fuzzy SDP with a coarse discretization scheme performs as well as a classical SDP having much finer discretized space. It is believed that this advantage in the fuzzy SDP model is due to the smooth transitions between storage intervals which benefit from soft boundaries. (C) 2004 Elsevier Ltd. All rights reserved.</t>
  </si>
  <si>
    <t>Univ Sci &amp; Technol, Dept Civil Engn, Hydrostruct Res Ctr, Tehran 16844, Iran; Amirkabir Univ Technol, Dept Civil Engn, Tehran, Iran</t>
  </si>
  <si>
    <t>Mousavi, SJ (corresponding author), Univ Sci &amp; Technol, Dept Civil Engn, Hydrostruct Res Ctr, Tehran 16844, Iran.</t>
  </si>
  <si>
    <t>jmosavi@iust.ac.ir; a_afshar@iust.ac.ir</t>
  </si>
  <si>
    <t>Mousavi, S. Jamshid/ABD-9191-2021; Afshar, Abbas/T-7164-2018</t>
  </si>
  <si>
    <t>Mousavi, S. Jamshid/0000-0002-5318-9738</t>
  </si>
  <si>
    <t>10.1016/j.advwatres.2004.07.007</t>
  </si>
  <si>
    <t>WOS:000225228300005</t>
  </si>
  <si>
    <t>Habib, E; Ciach, GJ; Krajewski, WF</t>
  </si>
  <si>
    <t>A method for filtering out raingauge representativeness errors from the verification distributions of radar and raingauge rainfall</t>
  </si>
  <si>
    <t>radar rainfall; raingauge; area-point errors; rainfall verification</t>
  </si>
  <si>
    <t>UNCERTAINTY; REFLECTIVITY; VARIABILITY; BIAS</t>
  </si>
  <si>
    <t>The study presents a conditional distribution transformation (CDT) method for improving radar rainfall (RR) verifications that use sparse raingauge networks as the ground reference (GR). Large differences between the sampling areas of radar and raingauge measurements render direct comparisons problematic. The purpose of the CDT method is to filter out the raingauge representativeness errors from radar-raingauge verification samples. Our objective is to test the validity and evaluate the accuracy of this method. These analyses are based on two large data samples from high-density research networks covering the Goodwin Creek watershed in Mississippi and the Little Washita watershed in Oklahoma. An example implementation in a quasi operational situation is also presented, and sample size requirements are investigated using Monte Carlo simulations. Our tests indicate that the CDT method performs with satisfactory accuracy and can considerably improve on the currently applied RR verification practices. (C) 2004 Elsevier Ltd. All rights reserved.</t>
  </si>
  <si>
    <t>Univ Iowa, IIHR Hydrosci &amp; Engn, Iowa City, IA 52242 USA; Univ Louisiana, Dept Civil Engn, Lafayette, LA 70504 USA</t>
  </si>
  <si>
    <t>Ciach, GJ (corresponding author), Univ Iowa, IIHR Hydrosci &amp; Engn, 300 S Riverside Dr, Iowa City, IA 52242 USA.</t>
  </si>
  <si>
    <t>g-ciach@uiowa.edu</t>
  </si>
  <si>
    <t>10.1016/j.advwatres.2004.08.003</t>
  </si>
  <si>
    <t>WOS:000225018100002</t>
  </si>
  <si>
    <t>Continuum percolation theory for pressure-saturation characteristics of fractal soils: extension to non-equilibrium</t>
  </si>
  <si>
    <t>percolation; hysteresis; fractals; pressure-saturation relations; equilibrium</t>
  </si>
  <si>
    <t>POROUS-MEDIA; FLOW; PERMEABILITY; CONDUCTIVITY; TRANSPORT; LIQUID; MODEL</t>
  </si>
  <si>
    <t>Systematic experimental deviations from theoretical predictions derived for water retention characteristics of fractal porous media have previously been interpreted in terms of continuum percolation theory (at low moisture contents, below the critical volume fraction of waters alpha(c) capillary flow ceases). In other work, continuum percolation theory was applied to find the hydraulic conductivity as a function of saturation for saturations high enough to guarantee percolation of capillary flow. Now these two problems are further linked, using percolation theory to estimate non-equilibrium water retention at matric potential values such that the equilibrium water content is too low for percolation of capillary flow paths. In particular, a procedure for developing a time-dependent moisture content is developed for experimental time scales long enough that film flow can provide an alternate mechanism for equilibrating when continuous capillary flow is not possible. The time scales are defined in terms of moisture-dependent length scales and film flow and capillary flow hydraulic conductivities. Imbibition is treated in the extreme case of no film-flow contribution to equilibration. In another application at higher matric potentials, recursive relations are derived for the water content of porous media during drying when external pressures are changed at rates too rapid for equilibrium to be attained by capillary flow. (C) Elsevier Ltd. All rights reserved</t>
  </si>
  <si>
    <t>Hunt, AG (corresponding author), Wright State Univ, Dept Phys, 340 Colonel Glenn Highway, Dayton, OH 45435 USA.</t>
  </si>
  <si>
    <t>10.1016/j.advwatres.2004.01.002</t>
  </si>
  <si>
    <t>WOS:000220708600004</t>
  </si>
  <si>
    <t>Cigizoglu, HK</t>
  </si>
  <si>
    <t>Estimation and forecasting of daily suspended sediment data by multi-layer perceptrons</t>
  </si>
  <si>
    <t>multi-layer perceptron; forecasting; suspended sediment; sediment rating curve</t>
  </si>
  <si>
    <t>NEURAL-NETWORKS; MODEL</t>
  </si>
  <si>
    <t>The determination of the suspended sediment amount on the rivers is of crucial importance since it directly affects the design and operation of many water resources structures. In this study the performance of multi-layer perceptrons, MLPs, the most frequently used artificial neural network algorithm in the water resources literature, in daily suspended sediment estimation and forecasting was investigated. The forecasting part of the study was focused on sediment predictions using the past sediment records belonging either to downstream or upstream stations. The estimation of sediment values with the help of daily mean flows was the concern of the second part of the study. From the graphs and statistics it is apparent that MLPs capture the complex non-linear behaviour of the sediment series relatively better than the conventional models. (C) 2003 Elsevier Ltd. All rights reserved.</t>
  </si>
  <si>
    <t>Istanbul Tech Univ, Fac Civil Engn, Div Hydraul, TR-80626 Istanbul, Turkey</t>
  </si>
  <si>
    <t>Cigizoglu, HK (corresponding author), Istanbul Tech Univ, Fac Civil Engn, Div Hydraul, TR-80626 Istanbul, Turkey.</t>
  </si>
  <si>
    <t>cigiz@itu.edu.tr</t>
  </si>
  <si>
    <t>10.1016/j.advwatres.2003.10.003</t>
  </si>
  <si>
    <t>WOS:000189227900007</t>
  </si>
  <si>
    <t>Castellarin, A; Galeati, G; Brandimarte, L; Montanari, A; Brath, A</t>
  </si>
  <si>
    <t>Regional flow-duration curves: reliability for ungauged basins</t>
  </si>
  <si>
    <t>streamflow regime; regional analysis; jack-knife cross-validation; eastern-central Italy</t>
  </si>
  <si>
    <t>CATCHMENTS; FREQUENCY</t>
  </si>
  <si>
    <t>A flow-duration curve (FDC) illustrates the relationship between the frequency and magnitude of streamflow. Applications of FDC are of interest for many hydrological problems related to hydropower generation, river and reservoir sedimentation, water quality assessment, water-use assessment, water allocation and habitat suitability. This study addresses the problem of FDC estimation for ungauged river basins, assessing the effectiveness and reliability of several regional approaches. The study refers to a wide region of eastern central Italy and adopts a jack-knife cross-validation procedure to evaluate the uncertainty of regional FDC's, comparing it with the uncertainty of empirical FDC's constructed from short samples of streamflow data. The results (a) provide an evaluation of the reliability of the regional FDC's for ungauged sites, (b) show that the reliability of the three best performing regional models are similar to one another, and (c) demonstrate that empirical FDC's based on limited data samples generally provide a better fit of the long-term FDC's than regional FDC's. (C) 2004 Elsevier Ltd. All rights reserved.</t>
  </si>
  <si>
    <t>Univ Bologna, DISTART, I-40136 Bologna, Italy; Enel SpA, Prod Area Energ Rinnovabili, I-30172 Venice, VE, Italy</t>
  </si>
  <si>
    <t>Castellarin, A (corresponding author), Univ Bologna, DISTART, Viale Risorgimento 2, I-40136 Bologna, Italy.</t>
  </si>
  <si>
    <t>attilio.castellarin@mail.ing.unibo.it; galeati.giorgio@enel.it; luigia.brandimarte@mail.ing.unibo.it; alberto.montanari@unibo.it; armando.brath@unibo.it</t>
  </si>
  <si>
    <t>Brandimarte, Luigia/C-6724-2009; Castellarin, Attilio/B-2508-2009; Montanari, Alberto/B-5427-2009</t>
  </si>
  <si>
    <t>Brandimarte, Luigia/0000-0002-7575-8989; Castellarin, Attilio/0000-0002-6111-0612; Montanari, Alberto/0000-0001-7428-0410</t>
  </si>
  <si>
    <t>10.1016/j.advwatres.2004.08.005</t>
  </si>
  <si>
    <t>WOS:000225018100001</t>
  </si>
  <si>
    <t>Hilfer, R; Helmig, R</t>
  </si>
  <si>
    <t>Dimensional analysis and upscaling of two-phase flow in porous media with piecewise constant heterogeneities</t>
  </si>
  <si>
    <t>multiphase flow; porous media; immiscible displacement; dimensional analysis</t>
  </si>
  <si>
    <t>Dimensional analysis of the traditional equations of motion for two-phase flow in porous media allows to quantify the influence of heterogeneities. The heterogeneities are represented by position dependent capillary entry pressures and position dependent permeabilitics. Dimensionless groups quantifying the influence of random heterogeneities are identified. For the case of heterogeneities with piecewise constant constitutive parameters (e.g., permeabilities, capillary pressures) we find that the upscaling ratio defined as the ratio of system size and the scale at which the constitutive parameters are known has to be smaller than the fluctuation strength of the heterogeneities defined, e.g., as the ratio of the standard deviation to the mean value of a fluctuating quantity. (C) 2004 Elsevier Ltd. All rights reserved.</t>
  </si>
  <si>
    <t>Univ Stuttgart, Inst Wasserbau, D-70569 Stuttgart, Germany; Johannes Gutenberg Univ Mainz, Inst Phys, D-55099 Mainz, Germany; Univ Stuttgart, ICA1, D-70569 Stuttgart, Germany</t>
  </si>
  <si>
    <t>Helmig, R (corresponding author), Univ Stuttgart, Inst Wasserbau, D-70569 Stuttgart, Germany.</t>
  </si>
  <si>
    <t>rainer.heimig@iws.uni-stuttgart.de</t>
  </si>
  <si>
    <t>Helmig, Rainer/AAD-4338-2019</t>
  </si>
  <si>
    <t>Helmig, Rainer/0000-0003-2601-5377</t>
  </si>
  <si>
    <t>10.1016/j.advwatres.2004.07.003</t>
  </si>
  <si>
    <t>WOS:000225018100007</t>
  </si>
  <si>
    <t>Bruderer-Weng, C; Cowie, P; Bernabe, Y; Main, I</t>
  </si>
  <si>
    <t>Relating flow channelling to tracer dispersion in heterogeneous networks</t>
  </si>
  <si>
    <t>heterogeneous media; flow channelling; network modelling; contaminant transport; dispersion; spatial correlation; multifractal analysis</t>
  </si>
  <si>
    <t>RANDOM FRACTURE NETWORKS; POROUS-MEDIA; SOLUTE TRANSPORT; TEMPORAL BEHAVIOR; SINGLE FRACTURE; RANDOM-WALK; SCALE FLOW; MODEL; ROCK; PERMEABILITY</t>
  </si>
  <si>
    <t>Flow channelling is a well-documented phenomenon in heterogeneous porous media and is widely recognised to have a substantial effect on solute transport. The goal of this study is to quantify flow channelling in heterogeneous, two-dimensional, pipe networks and to investigate its relation with dispersion. We explored the effect of pore size heterogeneity and correlation length by, respectively, varying the normalised standard deviation of the pipe diameter distribution and imposing all exponential variogram to their spatial distribution. By solving the flow equations, we obtained a complete description of the volumetric flow and pressure gradient fields in each network realisation. Both fields displayed lineations but their preferential directions were roughly perpendicular to each other. We estimated their multifractal dimension spectra and showed that the correlation dimension was a reliable quantitative indicator of flow channelling. We then simulated solute dispersion in these networks using a previously published method. We observed that flow channelling corresponded to an increase of the asymptotic dispersion coefficient and a lengthening of the pre-asymptotic period. We conclude at the existence of a strong, but not exactly one-to-one, relation between the asymptotic longitudinal dispersion coefficients and the correlation dimension of the flow field. (C) 2004 Elsevier Ltd. All rights reserved.</t>
  </si>
  <si>
    <t>Univ Edinburgh, Grant Inst, Dept Geophys &amp; Geol, Edinburgh EH3 9JW, Midlothian, Scotland; Inst Phys Globe Strasbourg, F-67084 Strasbourg, France</t>
  </si>
  <si>
    <t>Bruderer-Weng, C (corresponding author), ISTEEM, UM2, Pl Eugene Bataillon,Case MSE, F-34095 Montpellier 05, France.</t>
  </si>
  <si>
    <t>celine.bruderer@msem.univ-montp2.fr</t>
  </si>
  <si>
    <t>Main, Ian/AAJ-7096-2020; Main, Ian/AAO-4365-2021</t>
  </si>
  <si>
    <t>Main, Ian/0000-0001-7031-6746; Main, Ian/0000-0001-7031-6746</t>
  </si>
  <si>
    <t>10.1016/j.advwatres.2004.05.001</t>
  </si>
  <si>
    <t>WOS:000223801200006</t>
  </si>
  <si>
    <t>Neupauer, RM; Wilson, JL</t>
  </si>
  <si>
    <t>Forward and backward location probabilities for sorbing solutes in groundwater</t>
  </si>
  <si>
    <t>ground water; solute transport; probability; sorption; mathematical models; adjoint state</t>
  </si>
  <si>
    <t>TRAVEL-TIME PROBABILITIES; RELEASE HISTORY; TRANSPORT; FLUX; FLOW; CONTAMINATION; DISPERSION; VELOCITY; ARRIVAL; MODEL</t>
  </si>
  <si>
    <t>Location probability can be used to describe the likely position of a solute particle as it travels through an aquifer. Forward location probability describes the likely future positions of a particle, and can be used to predict the movement of a contaminant plume. Backward location probability describes the likely prior positions of a solute particle, and can be used to identify sources of contamination. For sorbing solutes, the probability distributions must also account for the phase (aqueous or sorbed) of a solute particle. We present new phase-dependent forward and backward location probabilities to describe transport of a solute undergoing linear non-equilibrium sorption. The effects of sorption are incorporated directly into the governing equations that are used to calculate the probability distributions. The shape and magnitude of the distributions depend on the phase of the contamination at both the source (or prior location) and receptor (or future location). These probabilities are related to adjoint states of concentration. Using adjoint theory, Bayes' theorem, and a clever transformation, we develop a model to efficiently calculate backward location probabilities for one or a few receptors. We illustrate important features of backward location probabilities for a sorbing solute with a hypothetical, one-dimensional confined aquifer, and we demonstrate their use in identifying sources of contamination for a trichloroethylene plume at the Massachusetts Military Reservation using a three-dimensional numerical model. (C) 2004 Elsevier Ltd. All rights reserved.</t>
  </si>
  <si>
    <t>Univ Virginia, Dept Civil Engn, Charlottesville, VA 22904 USA; New Mexico Inst Min &amp; Technol, Dept Earth &amp; Environm Sci, Socorro, NM 87801 USA</t>
  </si>
  <si>
    <t>Neupauer, RM (corresponding author), Univ Virginia, Dept Civil Engn, POB 400742,351 McCormick Rd, Charlottesville, VA 22904 USA.</t>
  </si>
  <si>
    <t>rneupauer@virginia.edu; jwil-son@nmt.edu</t>
  </si>
  <si>
    <t>Neupauer, Roseanna/P-9119-2019</t>
  </si>
  <si>
    <t>NEUPAUER, ROSEANNA/0000-0002-4918-810X</t>
  </si>
  <si>
    <t>10.1016/j.advwatres.2004.05.003</t>
  </si>
  <si>
    <t>WOS:000222810600002</t>
  </si>
  <si>
    <t>Xu, J; Hu, BX</t>
  </si>
  <si>
    <t>A numerical Eulerian method of moment for solute transport in a nonstationary dual-porosity medium</t>
  </si>
  <si>
    <t>Eulerian stochastic method; nonstationarity; fractured media; method of moment</t>
  </si>
  <si>
    <t>SORBING POROUS-MEDIA; STOCHASTIC-ANALYSIS; MASS-TRANSFER; FLOW; GROUNDWATER; MODEL; DISPERSION; WATER</t>
  </si>
  <si>
    <t>An Eulerian perturbation approach was applied to develop a method of moment for solute transport in a nonstationary, fractured medium. The conceptualized fractured medium is described through a dual-porosity model. Stochastic governing equations for mean concentration and concentration covariance were analytically derived to the first-order accuracy of log-conductivity variance and solved with a numerical method-a finite difference method. The developed method is called a numerical Eulerian method of moment (NEMM). This method was compared with the stationary transport theory [Water Resour. Res. 36(7) (2000) 1665] for predicting mean concentration and its spatial moments. The comparison indicated that the two methods matched very well in predicting first and second spatial moments. NEMM solutions were also compared with Monte Carlo simulations for solute transport in stationary fractured media. The results of the two methods were consistent for calculating small log conductivity variance. The theory was then used to study effects of various parameters and nonstationarity of the medium on flow and transport processes. Results indicated that medium nonstationarity would significantly influence the solute transport process. The nonstationary transport theory relaxes many assumptions adopted in stationary theories and paves the way for applying the NEMM to many environmental projects, especially in analyzing uncertainty of solute transport. (C) 2004 Published by Elsevier Ltd.</t>
  </si>
  <si>
    <t>Univ &amp; Community Syst Nevada, Div Hydrol Sci, Desert Res Inst, Las Vegas, NV 89119 USA; Univ Nevada, Hydrol Sci Program, Reno, NV 89512 USA</t>
  </si>
  <si>
    <t>Hu, BX (corresponding author), Univ &amp; Community Syst Nevada, Div Hydrol Sci, Desert Res Inst, 755 E Flamingo Rd, Las Vegas, NV 89119 USA.</t>
  </si>
  <si>
    <t>hu@dri.edu</t>
  </si>
  <si>
    <t>10.1016/j.advwatres.2004.02.008</t>
  </si>
  <si>
    <t>WOS:000220708600001</t>
  </si>
  <si>
    <t>Youngs, EG; Kacimov, AR; Obnosov, YV</t>
  </si>
  <si>
    <t>Water exclusion from tunnel cavities in the saturated capillary fringe</t>
  </si>
  <si>
    <t>tunnel cavity; water exclusion; capillary fringe; conformal mapping; mixed boundary value problems</t>
  </si>
  <si>
    <t>SEEPAGE</t>
  </si>
  <si>
    <t>The problem of water flow around a tunnel cavity located in the saturated capillary fringe on top of a very permeable, freely draining substratum is considered for the critical non-leakage condition when there is uniform vertical downward flow through the upper surface of the saturated region. In this critical condition the soil-water pressure is equal to zero everywhere on the cavity wall that is also a streamline. The conditions at the upper fringe boundary are that the soil water pressure is equal to the air-entry value of the soil and the flux through this surface is the uniform infiltration rate. The cavity surface and the fringe boundary which is elevated above the cavity position, are found through conformal mapping and the use of integral representations of non-standard mixed boundary-value problems. They are calculated for a range of infiltration rates and compared with those obtained by assuming the upper fringe boundary to be horizontal. The exact analysis given here gives larger tunnel cavities than those given by the approximate treatment of the problem. The results have application in the design of underground repositories against entry of seepage water, the construction of protective capillary barriers and in the design of interceptor drainage systems. (C) 2004 Elsevier Ltd. All rights reserved.</t>
  </si>
  <si>
    <t>Cranfield Univ, Inst Water &amp; Environm, Bedford MK45 4DT, England; Sultan Qaboos Univ, Dept Soil &amp; Water Sci, Al Khoud 123, Oman; Kazan VI Lenin State Univ, Inst Math &amp; Mech, Kazan 420008, Russia</t>
  </si>
  <si>
    <t>Youngs, EG (corresponding author), Cranfield Univ, Inst Water &amp; Environm, Bedford MK45 4DT, England.</t>
  </si>
  <si>
    <t>e.g.youngs@cranfield.ac.uk; anvar@squ.edu.om; yurii.obnosov@ksu.ru</t>
  </si>
  <si>
    <t>Obnosov, Yurii/AHE-7600-2022; Obnosov, Yurii V/F-6409-2015</t>
  </si>
  <si>
    <t>Obnosov, Yurii/0000-0001-9220-7989; Obnosov, Yurii V/0000-0001-9220-7989; kacimov, anvar/0000-0003-2543-3219</t>
  </si>
  <si>
    <t>10.1016/j.advwatres.2004.01.004</t>
  </si>
  <si>
    <t>WOS:000220708600003</t>
  </si>
  <si>
    <t>Sanders, BF; Chrysikopoulos, CV</t>
  </si>
  <si>
    <t>Longitudinal interpolation of parameters characterizing channel geometry by piece-wise polynomial and universal kriging methods: effect on flow modeling</t>
  </si>
  <si>
    <t>SOLUTE TRANSPORT; VARIABILITY; EQUATIONS</t>
  </si>
  <si>
    <t>Channel geometry often is described by a set of longitudinally varying parameters measured at a set of survey stations. To support flow modeling at arbitrary resolution, three methods of parameter interpolation are described including piece-wise linear interpolation, monotone piece-wise-cubic Hermitian interpolation, and universal kriging. The latter gives parameter estimates that minimize the mean square error of the interpolator, and therefore can be used as a standard against which the accuracy of polynomial methods can be assessed. Based on the application of these methods to a dataset describing cross-sectional properties at 283 stations, piece-wise linear interpolation gives parameter estimates that closely track universal kriging estimates and therefore this method is recommended for routine modeling purposes. Piece-wise-cubic interpolation gives parameter estimates that do not track as well. Differences between cubic and kriging estimates were found to be 2-10 times larger than differences between linear and kriging parameter estimates. In the context of one-dimensional flow modeling, the sensitivity of steady state water level predictions to the channel bed interpolator is comparable to a 5% change in the Manning coefficient. (C) 2004 Elsevier Ltd. All rights reserved.</t>
  </si>
  <si>
    <t>Univ Calif Irvine, Dept Civil &amp; Environm Engn, Irvine, CA 92697 USA</t>
  </si>
  <si>
    <t>Sanders, BF (corresponding author), Univ Calif Irvine, Dept Civil &amp; Environm Engn, Irvine, CA 92697 USA.</t>
  </si>
  <si>
    <t>bsanders@uci.edu; costas@eng.uci.edu</t>
  </si>
  <si>
    <t>Sanders, Brett F/K-7153-2012; Chrysikopoulos, Constantinos V./AAA-7948-2022; Sanders, Brett/AAW-8266-2020; Chrysikopoulos, Constantinos V./F-1783-2013</t>
  </si>
  <si>
    <t>Chrysikopoulos, Constantinos V./0000-0003-4722-8697; Sanders, Brett/0000-0002-1592-5204; Chrysikopoulos, Constantinos V./0000-0003-4722-8697</t>
  </si>
  <si>
    <t>10.1016/j.advwatres.2004.08.010</t>
  </si>
  <si>
    <t>WOS:000225228300002</t>
  </si>
  <si>
    <t>Mehl, S; Hill, MC</t>
  </si>
  <si>
    <t>Three-dimensional local grid refinement for block-centered finite-difference groundwater models using iteratively coupled shared nodes: a new method of interpolation and analysis of errors</t>
  </si>
  <si>
    <t>local grid refinement; finite-difference groundwater models; interpolation; MODFLOW</t>
  </si>
  <si>
    <t>RESOLUTION; FLOW</t>
  </si>
  <si>
    <t>This paper describes work that extends to three dimensions the two-dimensional local-grid refinement method for block-centered finite-difference groundwater models of Mehl and Hill [Development and evaluation of a local grid refinement method for blockcentered finite-difference groundwater models using shared nodes. Adv Water Resour 2002;25(5):497-511]d. In this approach, the (parent) finite-difference grid is discretized more finely within a (child) sub-region. The grid refinement method sequentially solves each grid and uses specified flux (parent) and specified head (child) boundary conditions to couple the grids. Iteration achieves convergence between heads and fluxes of both grids. Of most concern is how to interpolate heads onto the boundary of the child grid such that the physics of the parent-grid flow is retained in three dimensions. We develop a new two-step, cage-shell interpolation method based on the solution of the flow equation on the boundary of the child between nodes shared with the parent grid. Error analysis using a test case indicates that the shared-node local grid refinement method with cage-shell boundary head interpolation is accurate and robust, and the resulting code is used to investigate three-dimensional local grid refinement of stream-aquifer interactions. Results reveal that (1) the parent and child grids interact to shift the true head and flux solution to a different solution where the heads and fluxes of both grids are in equilibrium, (2) the locally refined model provided a solution for both heads and fluxes in the region of the refinement that was more accurate than a model without refinement only if iterations are performed so that both heads and fluxes are in equilibrium, and (3) the accuracy of the coupling is limited by the parent-grid size-a coarse parent grid limits correct representation of the hydraulics in the feedback from the child grid. Published by Elsevier Ltd.</t>
  </si>
  <si>
    <t>US Geol Survey, Boulder, CO 80303 USA</t>
  </si>
  <si>
    <t>Mehl, S (corresponding author), US Geol Survey, 3215 Marine St, Boulder, CO 80303 USA.</t>
  </si>
  <si>
    <t>swmehl@usgs.gov; mchill@usgs.gov</t>
  </si>
  <si>
    <t>10.1016/j.advwatres.2004.06.004</t>
  </si>
  <si>
    <t>WOS:000224494000004</t>
  </si>
  <si>
    <t>Obi, EO; Blunt, MJ</t>
  </si>
  <si>
    <t>Streamline-based simulation of advective-dispersive solute transport</t>
  </si>
  <si>
    <t>streamlines; streamline-based simulation; solute transport dispersion; advection; anomalous transport</t>
  </si>
  <si>
    <t>HETEROGENEOUS POROUS-MEDIA; LOCALIZED ADJOINT METHOD; CONTAMINANT TRANSPORT; PARTICLE TRACKING; ANOMALOUS TRANSPORT; MASS-TRANSPORT; TRACER TESTS; 3 DIMENSIONS; EQUATION; FLOW</t>
  </si>
  <si>
    <t>We extend the streamline method to model diffusion and dispersion in solute transport problems using an operator splitting technique. Fluid is moved along streamlines ignoring dispersion, and then component concentrations are mapped onto the underlying grid. Dispersion is included by solving the dispersive portion of the conservation equation on the grid. We quantify the effects of numerical dispersion resulting from remapping solutions from streamlines to the grid. We verify the method by comparison with one-dimensional analytical solutions and by predicting the results of a tracer test in a heterogeneous sand pack. We show the ability of our formulation to handle finely resolved geological models by running a 1.122 million cell field-scale problem. At both the laboratory and field scales we find long tails in the breakthrough curves. The average behavior is consistent with anomalous or non-Gaussian transport where wide variations in permeability result in a large spread of flow velocities. Local mixing caused by dispersion or diffusion can impact the overall recovery of tracer but does not significantly affect the late-time behavior of the plumes. (C) 2004 Elsevier Ltd. All rights reserved.</t>
  </si>
  <si>
    <t>Univ London Imperial Coll Sci &amp; Technol, Dept Earth Sci &amp; Engn, London SW7 2AZ, England</t>
  </si>
  <si>
    <t>Blunt, MJ (corresponding author), Univ London Imperial Coll Sci &amp; Technol, Dept Earth Sci &amp; Engn, London SW7 2AZ, England.</t>
  </si>
  <si>
    <t>eguono-oghene.obi@imperial.ac.uk; m.blunt@imperial.ac.uk</t>
  </si>
  <si>
    <t>Blunt, Martin/0000-0002-8725-0250</t>
  </si>
  <si>
    <t>10.1016/j.advwatres.2004.06.003</t>
  </si>
  <si>
    <t>WOS:000224494000005</t>
  </si>
  <si>
    <t>Guswa, AJ; Celia, MA; Rodriguez-Iturbe, I</t>
  </si>
  <si>
    <t>Effect of vertical resolution on predictions of transpiration in water-limited ecosystems</t>
  </si>
  <si>
    <t>soil-moisture; ecohydrology; transpiration; root-water uptake; modeling</t>
  </si>
  <si>
    <t>ROOT-WATER; SOIL-WATER; HYDROLOGIC PROCESSES; STOMATAL BEHAVIOR; HYDRAULIC LIFT; ACTIVE-ROLE; XYLEM SAP; PLANT; CLIMATE; BALANCE</t>
  </si>
  <si>
    <t>Water-limited ecosystems are characterized by precipitation with low annual totals and significant temporal variability, transpiration that is limited by soil-moisture availability, and infiltration events that may only partially rewet the vegetation root zone. Average transpiration in such environments is controlled by precipitation, and accurate predictions of vegetation health require adequate representation of temporal variation in the timing and intensity of plant uptake. Complexities introduced by variability in depth of infiltration, distribution of roots, and a plant's ability to compensate for spatially heterogeneous soil moisture suggest a minimum vertical resolution required for satisfactory representation of plant behavior. To explore the effect of vertical resolution on predictions of transpiration, we conduct a series of numerical experiments, comparing the results from models of varying resolution for a range of plant and climate conditions. From temporal and spatial scales of the underlying processes and desired output, we develop dimensionless parameters that indicate the adequacy of a finite-resolution model with respect to reproducing characteristics of plant transpiration over multiple growing seasons. These parameters may be used to determine the spatial resolution required to predict vegetation health in water-limited ecosystems. (C) 2004 Published by Elsevier Ltd.</t>
  </si>
  <si>
    <t>Smith Coll, Picker Engn Program, Northampton, MA 01060 USA; Princeton Univ, Dept Civil &amp; Environm Engn, Princeton, NJ 08544 USA</t>
  </si>
  <si>
    <t>Guswa, AJ (corresponding author), Smith Coll, Picker Engn Program, 51 Coll Lane, Northampton, MA 01060 USA.</t>
  </si>
  <si>
    <t>aguswa@email.smith.edu</t>
  </si>
  <si>
    <t>10.1016/j.advwatres.2004.03.001</t>
  </si>
  <si>
    <t>WOS:000221677800001</t>
  </si>
  <si>
    <t>Kang, QJ; Zhang, DX; Chen, SY</t>
  </si>
  <si>
    <t>Immiscible displacement in a channel: simulations of fingering in two dimensions</t>
  </si>
  <si>
    <t>lattice boltzmann method; fingering; viscosity ratio; capillary number; contact angle; wettability</t>
  </si>
  <si>
    <t>LATTICE-BOLTZMANN MODEL; MOVING CONTACT LINES; 2-PHASE FLOW-THROUGH; POROUS-MEDIA; BOUNDARY-CONDITIONS; PHASE-TRANSITIONS; BINARY-FLUID; PORE-SCALE; DYNAMICS; DISSOLUTION</t>
  </si>
  <si>
    <t>In this paper, we use a lattice Boltzmann (LB) multiphase/multicomponent model to study the flow of two immiscible fluids with different viscosities. The approach is first validated for a two-dimensional layered flow. The velocity profiles and the relative permeability coefficients are compared with the analytic results. We then apply this method to studying fingering in a two-dimensional channel where one fluid is displaced by another. The effects of viscosity ratio, capillary number, and wettability are investigated. The simulation results show that with the increase of the viscosity ratio or capillary number, both the finger width and the slip distance of the contact lines decrease, while the finger length increases. With the decrease of the wettability of the displacing fluid, the finger length and its change rate with time increase while the slip distance of the contact lines and its change rate with time decrease, and the minimum capillary number to form a stable finger decreases. Hence the finger growth is enhanced when the displacing fluid is nonwetting to the wall and otherwise suppressed. An indented part near the beginning of the fingers is clearly observed when a wetting fluid is displacing a nonwetting one. The finger width, however remains nearly unchanged when the wettability of the fluids changes. (C) 2003 Elsevier Ltd. All rights reserved.</t>
  </si>
  <si>
    <t>Los Alamos Natl Lab, Los Alamos, NM 87545 USA; Johns Hopkins Univ, Baltimore, MD 21218 USA; Peking Univ, Ctr Computat Sci &amp; Engn, Beijing 100871, Peoples R China; Peking Univ, Lab Turbulance &amp; Complex Syst, Beijing 100871, Peoples R China</t>
  </si>
  <si>
    <t>Kang, QJ (corresponding author), Los Alamos Natl Lab, POB 1663, Los Alamos, NM 87545 USA.</t>
  </si>
  <si>
    <t>qkang@lan1.gov</t>
  </si>
  <si>
    <t>Kang, Qinjun/A-2585-2010; Chen, Shiyi/A-3234-2010; Zhang, Dongxiao/D-5289-2009; Zhang, Dongxiao/Q-7564-2019</t>
  </si>
  <si>
    <t>Kang, Qinjun/0000-0002-4754-2240; Chen, Shiyi/0000-0002-2913-4497; Zhang, Dongxiao/0000-0001-6930-5994; Zhang, Dongxiao/0000-0001-6930-5994</t>
  </si>
  <si>
    <t>10.1016/j.advwatres.2003.10.002</t>
  </si>
  <si>
    <t>WOS:000187722000002</t>
  </si>
  <si>
    <t>Li, SG; McLaughlin, D; Liao, HS</t>
  </si>
  <si>
    <t>The accuracy of stochastic perturbation solutions to subsurface transport problems</t>
  </si>
  <si>
    <t>solute transport; stochastic method; perturbation technique</t>
  </si>
  <si>
    <t>EXACT NONLOCAL FORMALISM; STEADY-STATE FLOW; GROUNDWATER-FLOW; CONDITIONAL MOMENTS; WEAK APPROXIMATION; VELOCITY-FIELDS; POROUS-MEDIA; NONSTATIONARY; DISPERSION; DIFFUSION</t>
  </si>
  <si>
    <t>Perturbation methods are of interest to hydrologists because they provide a way to incorporate upscaling and accuracy assessment capabilities into practical groundwater models. In particular, these methods may be used to obtain approximate solutions for the ensemble moments of solute concentration and for related effective properties in randomly heterogeneous porous media. Although the many perturbation methods proposed in the groundwater literature seem to be rather different they are actually closely related. For example, we show here through a systematic analysis that the second-order asymptotic expansion approach [Flow and Transport in Porous Formations, Springer-Verlag, Berlin, 1989], random Green's function methods [Dispersion in Heterogeneous Geological Formations, Kluwer Academic Publishers, the Netherlands, 2001], and Taylor series methods [Water Resour. Res. 32(1) (1996) 85, Water Resour. Res. 28(12) (1992) 3269; Water Resour. Res. 2](3) (1985) 3591 all give identical expressions for the ensemble mean, for random fluctuations about this mean, and for related closure covariances. The Eulerian truncation approach [Water Resour. Res. 14(2) (1978) 263; Water Resour. Res. 19(1) (1983) 161; Phys. Fluids 31 (1988) 965; Water Resour. Res. 27(7) (1991) 1598] gives expressions similar to the other methods except that its closure covariances depend on the unknown ensemble mean rather than the known deterministic solution (the solution obtained when random velocities are replaced by their means). This reflects the fact that Eulerian truncation works with perturbations taken about the mean while the other methods work with perturbations taken about the deterministic solution. The ensemble mean accounts for the large-scale effects of small-scale variability while the deterministic solution does not. Eulerian truncation solutions can be more difficult to compute than other alternatives but they can also be more accurate. This is demonstrated for the case of Gaussian velocities with a general truncation analysis and with a specific numerical example. The results provided here suggest that Eulerian truncation is superior to alternative perturbation methods of comparable computational complexity. (C) 2003 Elsevier Ltd. All rights reserved.</t>
  </si>
  <si>
    <t>Michigan State Univ, Dept Civil &amp; Environm Engn, E Lansing, MI 48824 USA; MIT, Ralph M Parsons Lab, Cambridge, MA 02139 USA</t>
  </si>
  <si>
    <t>10.1016/j.advwatres.2003.09.006</t>
  </si>
  <si>
    <t>WOS:000187722000005</t>
  </si>
  <si>
    <t>Refsgaard, JC; Henriksen, HJ</t>
  </si>
  <si>
    <t>Modelling guidelines - terminology and guiding principles</t>
  </si>
  <si>
    <t>model guidelines; scientific philosophy; validation; verification; confirmation; domain of applicability; uncertainty</t>
  </si>
  <si>
    <t>VALIDATION; CALIBRATION; CONSTRUCTION; UNCERTAINTY; CANNOT</t>
  </si>
  <si>
    <t>Some scientists argue, with reference to Popper's scientific philosophical school, that models cannot be verified or validated. Other scientists and many practitioners nevertheless use these terms, but with very different meanings. As a result of an increasing number of examples of model malpractice and mistrust to the credibility of models, several modelling guidelines are being elaborated in recent years with the aim of improving the quality of modelling studies. This gap between the views and the lack of consensus experienced in the scientific community and the strongly perceived need for commonly agreed modelling guidelines is constraining the optimal use and benefits of models. This paper proposes a framework for quality assurance guidelines, including a consistent terminology and a foundation for a methodology bridging the gap between scientific philosophy and pragmatic modelling. A distinction is made between the conceptual model, the model code and the site-specific model. A conceptual model is subject to confirmation or falsification like scientific theories. A model code may be verified within given ranges of applicability and ranges of accuracy, but it can never be universally verified. Similarly, a model may be validated, but only with reference to site-specific applications and to pre-specified performance (accuracy) criteria. Thus, a model's validity will always be limited in terms of space, time, boundary conditions and types of application. This implies a continuous interaction between manager and modeller in order to establish suitable accuracy criteria and predictions associated with uncertainty analysis. (C) 2003 Elsevier Ltd. All rights reserved.</t>
  </si>
  <si>
    <t>Geol Survey Denmark &amp; Greenland, GEUS, Dept Hydrol, DK-1350 Copenhagen, Denmark</t>
  </si>
  <si>
    <t>Refsgaard, JC (corresponding author), Geol Survey Denmark &amp; Greenland, GEUS, Dept Hydrol, Oster Voldgade 10, DK-1350 Copenhagen, Denmark.</t>
  </si>
  <si>
    <t>jcr@geus.dk</t>
  </si>
  <si>
    <t>Refsgaard, Jens Christian/G-5274-2011</t>
  </si>
  <si>
    <t>Refsgaard, Jens Christian/0000-0003-0420-349X; Henriksen, Hans Jorgen/0000-0003-4821-5310</t>
  </si>
  <si>
    <t>10.1016/j.advwatres.2003.08.006</t>
  </si>
  <si>
    <t>WOS:000187722000007</t>
  </si>
  <si>
    <t>Maskey, S; Guinot, V; Price, RK</t>
  </si>
  <si>
    <t>Treatment of precipitation uncertainty in rainfall-runoff modelling: a fuzzy set approach</t>
  </si>
  <si>
    <t>disaggregation; flood forecasting; fuzzy sets; genetic algorithm; precipitation; uncertainty</t>
  </si>
  <si>
    <t>FLOOD FREQUENCY ESTIMATION; CONTINUOUS SIMULATION; CATCHMENT</t>
  </si>
  <si>
    <t>The uncertainty in forecasted precipitation remains a major source of uncertainty in real time flood forecasting. Precipitation uncertainty consists of uncertainty in (i) the magnitude, (ii) temporal distribution, and (iii) spatial distribution of the precipitation. This paper presents a methodology for propagating the precipitation uncertainty through a deterministic rainfall-runoff-routing model for flood forecasting. It uses fuzzy set theory combined with genetic algorithms. The uncertainty due to the unknown temporal distribution of the precipitation is achieved by disaggregation of the precipitation into subperiods. The methodology based on fuzzy set theory is particularly useful where a probabilistic forecast of precipitation is not available. A catchment model of the Klodzko valley (Poland) built with HEC-1 and HEC-HMS was used for the application. The results showed that the output uncertainty due to the uncertain temporal distribution of precipitation can be significantly dominant over the uncertainty due to the uncertain quantity of precipitation. (C) 2004 Elsevier Ltd. All rights reserved.</t>
  </si>
  <si>
    <t>UNESCO, IHE, Inst Water Educ, NL-2601 DA Delft, Netherlands; Univ Montpellier 2, F-34095 Montpellier 5, France</t>
  </si>
  <si>
    <t>Maskey, S (corresponding author), UNESCO, IHE, Inst Water Educ, POB 3015, NL-2601 DA Delft, Netherlands.</t>
  </si>
  <si>
    <t>s.maskey@unesco-ihe.org; guinot@msem.univ-montp2.fr; r.price@unesco-ihe.org</t>
  </si>
  <si>
    <t>Maskey, Shreedhar/AAD-1989-2019; Maskey, Shreedhar/H-3467-2011</t>
  </si>
  <si>
    <t>Maskey, Shreedhar/0000-0002-3259-5374</t>
  </si>
  <si>
    <t>10.1016/j.advwatres.2004.07.001</t>
  </si>
  <si>
    <t>WOS:000224494000003</t>
  </si>
  <si>
    <t>Sanchez-Carrillo, S; Angeler, DG; Sanchez-Andres, R; Alvarez-Cobelas, M; Garatuza-Payan, J</t>
  </si>
  <si>
    <t>Evapotranspiration in semi-arid wetlands: relationships between inundation and the macrophyte-cover: open-water ratio</t>
  </si>
  <si>
    <t>evaporation; transpiration; evapotranspiration; hydrology; semi-arid wetland</t>
  </si>
  <si>
    <t>PRAIRIE WETLAND; TRANSPIRATION; EVAPORATION; VEGETATION; LAKESHORE; DYNAMICS; PATTERNS; SURFACE; BUDGET; MARSH</t>
  </si>
  <si>
    <t>Open water evaporation and macrophyte transpiration rates were analyzed in a semi-arid, freshwater wetland in Central Spain over two meteorological periods between 1993 and 1998. The aim was identifying the importance of these variables in the dynamics of evapotranspiration in different water level scenarios. Throughout the vegetation growth period, transpiration versus evaporation ratios were about 2 for cut-sedge, 1 for reed and 0.5 for cattail, but these values declined significantly when calculated on a yearly basis. Open water area to macrophyte cover ratios showed significant dependence on inundation. Increased vegetation cover did not result in a statistically significant reduction of evapotranspiration, but it did increase the transpiration to evaporation ratio. Increased open water area resulted in increased wetland evapotranspiration. The results indicate that Linacre's theory needs to be modified to take into account emergent macrophyte strategies to flood tolerance and plant physiological traits. The authors provide a conceptual model to explain wetland evapotranspiration dynamics in relation to vegetation cover, physiological strategies and inundation. (C) 2004 Elsevier Ltd. All rights reserved.</t>
  </si>
  <si>
    <t>Inst Tecnol Sonora, Dept Ciencias Agua &amp; Medioambiente, Sonora 85000, Mexico; Univ Castilla La Mancha, Dept Ciencias Medioambiente, E-45071 Toledo, Spain; CSIC, Ctr Ciencias Medioambientales, E-28006 Madrid, Spain</t>
  </si>
  <si>
    <t>Sanchez-Carrillo, S (corresponding author), Inst Tecnol Sonora, Dept Ciencias Agua &amp; Medioambiente, 5 Febrero 818 Sur,Ciudad Obregon, Sonora 85000, Mexico.</t>
  </si>
  <si>
    <t>sscarril@itson.mx</t>
  </si>
  <si>
    <t>Sanchez-Carrillo, Salvador/L-1098-2014</t>
  </si>
  <si>
    <t>SANCHEZ-CARRILLO, SALVADOR/0000-0002-5471-977X</t>
  </si>
  <si>
    <t>10.1016/j.advwatres.2004.02.018</t>
  </si>
  <si>
    <t>WOS:000221814200006</t>
  </si>
  <si>
    <t>Lichtner, PC</t>
  </si>
  <si>
    <t>Comment on Coupled reactive mass transport and fluid flow: issues in model verification by Freedman and lbaraki</t>
  </si>
  <si>
    <t>CHEMICAL-TRANSPORT</t>
  </si>
  <si>
    <t>Los Alamos Natl Lab, Los Alamos, NM 87545 USA</t>
  </si>
  <si>
    <t>Lichtner, PC (corresponding author), Los Alamos Natl Lab, SM-30 Bikini Atoll Rd, Los Alamos, NM 87545 USA.</t>
  </si>
  <si>
    <t>lichtner@lanl.gov</t>
  </si>
  <si>
    <t>10.1016/j.advwatres.2003.11.004</t>
  </si>
  <si>
    <t>WOS:000189227900009</t>
  </si>
  <si>
    <t>Das, DB; Nassehi, V</t>
  </si>
  <si>
    <t>Validity of a moving boundary finite element model for salt intrusion in a branching estuary</t>
  </si>
  <si>
    <t>moving boundary domain; finite element method; Lagrange-Galerkin scheme; tracking of fluid particle trajectories; the Upper Milford Haven Estuary</t>
  </si>
  <si>
    <t>MATHEMATICAL-MODEL; DISCHARGE POLICIES; SEA-EMPRESS; TRANSPORT; FLOWS; OIL</t>
  </si>
  <si>
    <t>A previously developed scheme for modelling of salt intrusion in estuaries with significant flow channel boundary variations during tidal cycles has been applied to a narrow branching estuary. It is shown that realistic simulations for complex tidal water systems can be obtained with this scheme provided that a suitable modification to the solution algorithm is implemented. The required modification is explained in detail and the model is applied to simulate salt intrusion in the Upper Milford Haven estuary in Wales, UK. Essentially, this moving boundary scheme introduces a distinct procedure for transient mass balance to ensure logical division of flow at an estuary junction and tracking of fluid particle trajectories along various branches of the estuary. Computational results and available field survey data for depth-averaged salinities are compared to determine the accuracy of the developed model. It is shown that the numerical results converge closer to field values than those previously reported. The method promises to provide new insights for environmental assessment, such as the determination of more accurate effluent discharge policies for estuaries. (C) 2004 Elsevier Ltd. All rights reserved.</t>
  </si>
  <si>
    <t>Univ Oxford, Dept Engn Sci, Oxford OX1 3PJ, England; Loughborough Univ Technol, Dept Chem Engn, Loughborough LE11 3TU, Leics, England</t>
  </si>
  <si>
    <t>Das, DB (corresponding author), Univ Oxford, Dept Engn Sci, Parks Rd, Oxford OX1 3PJ, England.</t>
  </si>
  <si>
    <t>diganta.das@eng.ox.ac.uk</t>
  </si>
  <si>
    <t>10.1016/j.advwatres.2004.04.001</t>
  </si>
  <si>
    <t>WOS:000222810600004</t>
  </si>
  <si>
    <t>Cartwright, N; Li, L; Nielsen, P</t>
  </si>
  <si>
    <t>Response of the salt-freshwater interface in a coastal aquifer to a wave-induced groundwater pulse: field observations and modelling</t>
  </si>
  <si>
    <t>saltwater intrusion; sharp-interface model; beach groundwater; wave set-up</t>
  </si>
  <si>
    <t>TABLE FLUCTUATIONS; DYNAMICS; BEACHES; SEA</t>
  </si>
  <si>
    <t>Field observations on an unconfined coastal aquifer showed that a groundwater pulse, generated by it moderate (significant wave height, H-sig similar to 4.5 m) wave/storm event, induced significant oscillations in the salt-freshwater interface of the order of several metres in the horizontal direction. A dynamic sharp-interface model is developed to quantify the mechanism of these interface oscillations. The model uses the 50% seawater salinity contour as the location of the equivalent sharp-interface. The model was calibrated against the observed groundwater table fluctuations. It predicted reasonably well the interface oscillations with a slight over-prediction of the oscillation magnitude and a steepening of the interface. The neglect of mixing in the salt-freshwater mixing zone by the sharp-interface model is suggested as a possible contributor to the discrepancies between the model predictions and observations. In contrast with the significant wave effects, there was no observable response of the interface to diurnal or semidiurnal tides. (C) 2004 Elsevier Ltd. All rights reserved.</t>
  </si>
  <si>
    <t>Univ Queensland, Dept Civil Engn, Sch Engn, Brisbane, Qld 4072, Australia; Hohai Univ, Ctr Ecoenvironm Modelling, Nanjing 210098, Peoples R China</t>
  </si>
  <si>
    <t>Cartwright, N (corresponding author), Univ Queensland, Dept Civil Engn, Sch Engn, Brisbane, Qld 4072, Australia.</t>
  </si>
  <si>
    <t>nick.cartwright@uq.edu.au</t>
  </si>
  <si>
    <t>10.1016/j.advwatres.2003.12.005</t>
  </si>
  <si>
    <t>WOS:000220708600008</t>
  </si>
  <si>
    <t>Dentz, M; Cortis, A; Scher, H; Berkowitz, B</t>
  </si>
  <si>
    <t>Time behavior of solute transport in heterogeneous media: transition from anomalous to normal transport</t>
  </si>
  <si>
    <t>continuous time random walks; non-fickian transport</t>
  </si>
  <si>
    <t>RANDOM-WALK; NONDISPERSIVE TRANSPORT; TEMPORAL BEHAVIOR; DISPERSION; SCALE; MACRODISPERSION; ADVECTION; CLOUD</t>
  </si>
  <si>
    <t>We study the time behavior of solute transport in a heterogeneous medium. We consider a spatially biased continuous time random walk (CTRW) governed by psi(s, t), the joint probability density for an event-displacement s with an event-time t. In this effective transport framework the concentration distribution of a solute is given by a generalized master equation (GME). We present results detailing the time dependence for the resident and flux concentrations, the center of mass velocity and the macroscopic dispersion coefficients of the solute plume. The Laplace transform of the GME is converted to a spatial differential equation resembling the advection dispersion equation (ADE), with Laplace space dependent coefficients though, and can then be solved explicitly in Laplace space. The transport behavior of the solute is then determined by accurate numerical inverse Laplace transforms. The confirmation of the accuracy of our methods is demonstrated by the excellent agreement with efficient random walk simulations based on the same psi(s, t). The psi(s, t) is given by the product of a Gaussian distribution for s and a truncated power-law distribution for t. This particular choice allows for a systematic study of the time regimes of anomalous and normal transport behavior and the transition from normal to anomalous behavior. The presented results show new aspects for the modeling of solute transport in heterogeneous media, in particular the effect of the system memory on plume patterns at asymptotically long times. In a specific application we solve for the contaminant flux entering a stream from a point injection of tracer in a catchment. The results are discussed as an independent test of a model of fractal stream chemistry in catchments. (C) 2004 Elsevier Ltd. All rights reserved.</t>
  </si>
  <si>
    <t>Weizmann Inst Sci, Dept Environm Sci &amp; Energy Res, IL-76100 Rehovot, Israel</t>
  </si>
  <si>
    <t>Berkowitz, B (corresponding author), Weizmann Inst Sci, Dept Environm Sci &amp; Energy Res, IL-76100 Rehovot, Israel.</t>
  </si>
  <si>
    <t>marco.dentz@upc.es; andrea.cortis@weizmann.ac.il; harvey.scher@weizmann.ac.il; brian.berkowitz@weizmann.ac.il</t>
  </si>
  <si>
    <t>Cortis, Andrea/A-3525-2008; Dentz, Marco/C-1076-2015; BERKOWITZ, BRIAN/K-1497-2012</t>
  </si>
  <si>
    <t>Dentz, Marco/0000-0002-3940-282X; BERKOWITZ, BRIAN/0000-0003-3078-1859</t>
  </si>
  <si>
    <t>10.1016/j.advwatres.2003.11.002</t>
  </si>
  <si>
    <t>WOS:000189227900005</t>
  </si>
  <si>
    <t>Transient analytic elements for periodic Dupuit-Forchheimer flow</t>
  </si>
  <si>
    <t>transient; periodic; groundwater flow; analytic element method</t>
  </si>
  <si>
    <t>AQUIFERS; SYSTEM</t>
  </si>
  <si>
    <t>A new analytic element formulation is presented for the simulation of transient, periodic Dupuit-Forchheimer flow. Equations are presented for the discharge potential of periodic wells, line-sinks, and circular area-sinks; all discharge potentials are written in separated form as the product of a function of space and a periodic function of time. Boundary conditions are represented with Fourier series consisting of an arbitrary number of terms. The obtained solution is analytic; water levels in streams are met at collocation points along the stream exactly and continuously through time. Equations are derived for 'influence factors', which represent characteristic lengths over which the periodic change of a well or line-sink has a significant influence on the head variation in the aquifer. Possible applications of the proposed method include the modeling of seasonal fluctuations in head and baseflow, and the estimation of aquifer properties from measured head variations. A hypothetical example is presented and the variation of the head in the aquifer and the inflow along a stream branch are evaluated. Published by Elsevier Ltd.</t>
  </si>
  <si>
    <t>10.1016/j.advwatres.2003.10.001</t>
  </si>
  <si>
    <t>WOS:000187722000001</t>
  </si>
  <si>
    <t>Chang, CM</t>
  </si>
  <si>
    <t>Uncertainty for solute movement in bounded heterogeneous porous media</t>
  </si>
  <si>
    <t>stochastic approach; spectral perturbation techniques; solute travel time statistics; heterogeneous porous media</t>
  </si>
  <si>
    <t>STOCHASTIC-ANALYSIS; TRAVEL-TIME; FLUX APPROACH; SPATIAL VARIABILITY; 3-DIMENSIONAL FLOW; TRACER MIGRATION; TRANSPORT; AQUIFERS; GROUNDWATER; PREDICTION</t>
  </si>
  <si>
    <t>The main focus of the present study is to assess the impact of finite flow domain size on solute travel time statistics for a nonreactive conservative solute in a bounded three-dimensional statistically isotropic porous medium. This is accomplished by introducing a modified covariance function of log hydraulic conductivity, accounting for a finite sample size, into the evaluation of solute travel time statistics within the framework of stochastic theory and the spectral perturbation techniques. This study finds that the first two moments of solute travel time for advection-dominated solute movement increase with the size of flow domain. (C) 2003 Elsevier Ltd. All rights reserved.</t>
  </si>
  <si>
    <t>Natl Taiwan Ocean Univ, Dept Harbor &amp; River Engn, Chilung 202, Taiwan</t>
  </si>
  <si>
    <t>Chang, CM (corresponding author), Natl Taiwan Ocean Univ, Dept Harbor &amp; River Engn, 2 Pei Ning Rd, Chilung 202, Taiwan.</t>
  </si>
  <si>
    <t>10.1016/j.advwatres.2003.09.007</t>
  </si>
  <si>
    <t>WOS:000187722000003</t>
  </si>
  <si>
    <t>Farcas, A; Elliott, L; Ingham, DB; Lesnic, D</t>
  </si>
  <si>
    <t>An inverse dual reciprocity method for hydraulic conductivity identification in steady groundwater flow</t>
  </si>
  <si>
    <t>steady groundwater flow; confined aquifer; hydraulic conductivity estimation; dual reciprocity method; inverse source problem; Poisson equation</t>
  </si>
  <si>
    <t>AQUIFER PARAMETERS; PRIOR INFORMATION; STATE CONDITIONS; TRANSIENT; HYDROLOGY; EQUATION</t>
  </si>
  <si>
    <t>This paper investigates the inverse problem of aquifer hydrology in the particular case of steady, saturated flow in a confined aquifer. The inverse problem formulates into the determination of the hydraulic conductivity from boundary measurements only. This can be regarded initially as an inverse source problem for the Poisson equation. By employing a non-iterative dual reciprocity method (DRM), a source is determined inside the solution domain and the original inverse problem then reduces to a first-order hyperbolic partial differential equation (PDE) which is solved for the hydraulic conductivity using the method of characteristics. The technique is tested on several test examples using both exact and noisy data. (C) 2004 Elsevier Ltd. All rights reserved.</t>
  </si>
  <si>
    <t>Univ Leeds, Dept Appl Math, Leeds LS2 9JT, W Yorkshire, England</t>
  </si>
  <si>
    <t>Elliott, L (corresponding author), Univ Leeds, Dept Appl Math, Leeds LS2 9JT, W Yorkshire, England.</t>
  </si>
  <si>
    <t>lionel@amsta.leeds.ac.uk</t>
  </si>
  <si>
    <t>, D/0000-0003-3025-2770</t>
  </si>
  <si>
    <t>10.1016/j.advwatres.2004.02.001</t>
  </si>
  <si>
    <t>WOS:000220708600002</t>
  </si>
  <si>
    <t>Li, BY; Chen, ZX; Huan, GR</t>
  </si>
  <si>
    <t>Control volume function approximation methods and their applications to modeling porous media flow II: the black oil model</t>
  </si>
  <si>
    <t>control volume function approximation; black oil model; porous media; control volume finite element; numerical experiments</t>
  </si>
  <si>
    <t>This is the second paper of a series where we introduce control volume function approximation (CVFA) methods and present their applications to modeling porous media flow. In the first paper, we introduced these methods to solve linear partial differential equations (PDE) in two-dimensional space and applied them to modeling two-phase flow. In this paper we extend them to solving coupled nonlinear PDEs in three-dimensional space and present their applications to reservoir simulation using the black oil model. The numerical results show that the CVFA methods are efficient and accurate for solving 'crossing bubble point' and three-phase coning problems. For a large model problem with over 20,000 nodes, the computational cost of the CVFA methods is virtually the same as that of the control volume finite element methods, slightly more than that of the 5-point finite difference (FD) method (the 7-point in three dimensions), and less than that of the 9-point FD method (the 11-point in three dimensions). (C) 2004 Elsevier Ltd. All rights reserved.</t>
  </si>
  <si>
    <t>So Methodist Univ, Dept Math, Dallas, TX 75275 USA</t>
  </si>
  <si>
    <t>Huan, GR (corresponding author), So Methodist Univ, Dept Math, Box 750156, Dallas, TX 75275 USA.</t>
  </si>
  <si>
    <t>bli@mail.smu.edu; zchen@mail.smu.edu; huan@golem.math.smu.edu</t>
  </si>
  <si>
    <t>Chen, Zhangxin/0000-0002-9107-1925</t>
  </si>
  <si>
    <t>10.1016/j.advwatres.2003.12.003</t>
  </si>
  <si>
    <t>WOS:000189227900001</t>
  </si>
  <si>
    <t>Kolovos, A; Christakos, G; Hristopulos, DT; Serre, ML</t>
  </si>
  <si>
    <t>Methods for generating non-separable spatiotemporal covariance models with potential environmental applications</t>
  </si>
  <si>
    <t>spatiotemporal; environmental processes; random fields; stochastics; statistics; geostatistics</t>
  </si>
  <si>
    <t>SPACE-TIME DATA; RANDOM-FIELDS; BELGIUM</t>
  </si>
  <si>
    <t>Environmental processes (e.g., groundwater contaminants, air pollution patterns, air-water and air-soil energy exchanges) are characterized by variability and uncertainty. Spatiotemporal random fields are used to represent correlations between fluctuations in the composite space-time domain. Modelling the effects of fluctuations with suitable covariance functions can improve our ability to characterize and predict space-time variations in various natural systems (e.g., environmental media, long-term climatic evolutions on local/global scales, and human exposure to pollutants). The goal of this work is to present the reader with various methods for constructing space-time covariance models. In this context, we provide a mathematical exposition and visual representations of several theoretical covariance models. These include non-separable (in space and time) covariance models derived from physical laws (i.e., differential equations and dynamic rules), spectral functions, and generalized random fields. It is also shown that non-separability is often a direct result of the physical laws that govern the process. The proposed methods can generate covariance models for homogeneous/stationary as well as for non-homogeneous/non-stationary environmental processes across space and time. We investigate several properties (short-range and asymptotic behavior, shape of the covariance function etc.) of these models and present plots of the space-time dependence for various parameter values. (C) 2004 Elsevier Ltd. All rights reserved.</t>
  </si>
  <si>
    <t>Univ N Carolina, Dept Environm Sci &amp; Engn, Ctr Integrated Study Environm, Chapel Hill, NC 27599 USA; Tech Univ Crete, Dept Mineral Resources Engn, Khania, Crete, Greece</t>
  </si>
  <si>
    <t>Christakos, G (corresponding author), Univ N Carolina, Dept Environm Sci &amp; Engn, Ctr Integrated Study Environm, 111 Rosenau Hall, Chapel Hill, NC 27599 USA.</t>
  </si>
  <si>
    <t>george-christakos@unc.edu</t>
  </si>
  <si>
    <t>Kolovos, Alexander/AAI-7091-2020; Serre, Marc L/C-2254-2009; Hristopulos, Dionisis/Q-4386-2019</t>
  </si>
  <si>
    <t>Hristopulos, Dionisis/0000-0002-5189-5612; Christakos, George/0000-0002-1865-5764; serre, marc laurent/0000-0003-3145-4024</t>
  </si>
  <si>
    <t>10.1016/j.advwatres.2004.04.002</t>
  </si>
  <si>
    <t>WOS:000223801200004</t>
  </si>
  <si>
    <t>Loaiciga, HA</t>
  </si>
  <si>
    <t>Residence time, groundwater age, and solute output in steady-state groundwater systems</t>
  </si>
  <si>
    <t>residence time; groundwater age; stochastic hydrogeology; steady-state groundwater flow; hydraulic conductivity; Darcy's law</t>
  </si>
  <si>
    <t>AQUIFER; CLIMATE</t>
  </si>
  <si>
    <t>The total travel distance and the hydraulic conductivity in steady-state groundwater flow systems are modeled with asymmetric gamma distribution functions. The ratio of the total travel distance over the hydraulic conductivity, scaled by a factor involving the hydraulic gradient and the aquifer porosity, equals the residence time of groundwater. The residence time measures the period elapsed between recharge and discharge of groundwater from an aquifer flow system. The residence time is a random variable whose probability density function (p.d.f.) is determined by those of the total travel distance and the hydraulic conductivity. The p.d.f. of the residence time was derived and from that, applying basic mass-balance considerations, followed that of the groundwater age. The age is the time elapsed since the recharge of groundwater in transit through an aquifer flow system. It is shown that the p.d.f.s of the residence time and the groundwater age are related by a first-order, linear, differential equation. The cumulative distribution functions of the residence time and the groundwater age and their first and second moments are also derived, and so is the output concentration of a solute that enters a steady-state groundwater flow system dissolved in recharge. A computational example illustrates the advantage of treating the residence time and the groundwater age statistically and constraining them with Darcy's law and mass-balance principles. Solute output shows a complex structure with stable and radioactive solutes in deceptively simple steady-state groundwater flow regimes. (C) 2004 Elsevier Ltd. All rights reserved.</t>
  </si>
  <si>
    <t>Univ Calif Santa Barbara, Dept Geog, Santa Barbara, CA 93106 USA</t>
  </si>
  <si>
    <t>Loaiciga, HA (corresponding author), Univ Calif Santa Barbara, Dept Geog, Santa Barbara, CA 93106 USA.</t>
  </si>
  <si>
    <t>hugo@geog.ucsb.edu</t>
  </si>
  <si>
    <t>10.1016/j.advwatres.2004.05.004</t>
  </si>
  <si>
    <t>WOS:000222810600001</t>
  </si>
  <si>
    <t>Labat, D; Godderis, Y; Probst, JL; Guyot, JL</t>
  </si>
  <si>
    <t>Evidence for global runoff increase related to climate warming</t>
  </si>
  <si>
    <t>climate change; global runoff; runoff-temperature relationship; wavelet analysis</t>
  </si>
  <si>
    <t>AIR-TEMPERATURE VARIATIONS; ATMOSPHERIC CO2; REVISED MODEL; RIVER; CYCLE; VARIABILITY; WORLD; FLUCTUATIONS; OSCILLATION; RAINFALL</t>
  </si>
  <si>
    <t>Ongoing global climatic change initiated by the anthropogenic release of carbon dioxide is a matter of intense debate. We focus both on the impact of these climatic changes on the global hydrological cycle and on the amplitude of the increase of global and continental runoff over the last century, in relation to measured temperature increases. In this contribution, we propose an original statistical wavelet-based method for the reconstruction of the monthly discharges of worldwide largest rivers. This method provides a data-based approximation of the evolution of the annual continental and global runoffs over the last century. A consistent correlation is highlighted between global annual temperature and runoff, suggesting a 4% global runoff increase by 1 degreesC global temperature rise. However, this global trend should be qualified at the regional scale where both increasing and decreasing trends are identified. North America runoffs appear to be the most sensitive to the recent climatic changes. Finally, this contribution provides the first experimental data-based evidence demonstrating the link between the global warming and the intensification of the global hydrological cycle. This corresponds to more intense evaporation over oceans coupled to continental precipitation increase or continental evaporation decrease. This process finally leads to an increase of the global continental runoff. (C) 2004 Elsevier Ltd. All rights reserved.</t>
  </si>
  <si>
    <t>UPS, CNRS, UMR 5563, Lab Mecanisme Transferts Geol, F-31400 Toulouse, France</t>
  </si>
  <si>
    <t>Labat, D (corresponding author), UPS, CNRS, UMR 5563, Lab Mecanisme Transferts Geol, 38 Rue 36 Ponts, F-31400 Toulouse, France.</t>
  </si>
  <si>
    <t>labat@lmtg.ups-tlse.fr</t>
  </si>
  <si>
    <t>Labat, David DL/G-1911-2011; Guyot, Jean Loup/A-4193-2010; PROBST, Jean-Luc/Z-5802-2019</t>
  </si>
  <si>
    <t>Guyot, Jean Loup/0000-0001-6298-7806; PROBST, Jean-Luc/0000-0002-1295-5264</t>
  </si>
  <si>
    <t>10.1016/j.advwatres.2004.02.020</t>
  </si>
  <si>
    <t>WOS:000221814200005</t>
  </si>
  <si>
    <t>Samani, N; Kompani-Zare, M; Barry, DA</t>
  </si>
  <si>
    <t>MODFLOW equipped with a new method for the accurate simulation of axisymmetric flow</t>
  </si>
  <si>
    <t>groundwater modelling; radial flow simulation; groundwater hydraulics; flow to a well</t>
  </si>
  <si>
    <t>WELL; AQUIFER; MODEL</t>
  </si>
  <si>
    <t>Axisymmetric flow to a well is an important topic of groundwater hydraulics, the simulation of which depends on accurate computation of head gradients. Groundwater numerical models with conventional rectilinear grid geometry such as MODFLOW (in contrast to analytical models) generally have not been used to simulate aquifer test results at a pumping well because they are not designed or expected to closely simulate the head gradient near the well. A scaling method is proposed based on mapping the governing flow equation from cylindrical to Cartesian coordinates, and vice versa. A set of relationships and scales is derived to implement the conversion. The proposed scaling method is then embedded in MODFLOW 2000. To verify the accuracy of the method steady and unsteady flows in confined and unconfined aquifers with fully or partially penetrating pumping wells are simulated and compared with the corresponding analytical solutions. In all cases a high degree of accuracy is achieved. (C) 2003 Elsevier Ltd. All rights reserved.</t>
  </si>
  <si>
    <t>Shiraz Univ, Coll Sci, Dept Earth Sci, Shiraz 71454, Iran; Univ Edinburgh, Sch Engn &amp; Elect, Inst Infrastruct &amp; Envivronm, Contaminated Land Assessment &amp; Remediat Res Ctr, Edinburgh EH9 3JN, Midlothian, Scotland</t>
  </si>
  <si>
    <t>Samani, N (corresponding author), Shiraz Univ, Coll Sci, Dept Earth Sci, Shiraz 71454, Iran.</t>
  </si>
  <si>
    <t>Barry, David A/C-6077-2008</t>
  </si>
  <si>
    <t>Barry, David A/0000-0002-8621-0425; Samani, Nozar/0000-0003-3959-8612</t>
  </si>
  <si>
    <t>10.1016/j.advwatres.2003.09.005</t>
  </si>
  <si>
    <t>WOS:000187722000004</t>
  </si>
  <si>
    <t>Namin, M; Lin, B; Falconer, RA</t>
  </si>
  <si>
    <t>Modelling estuarine and coastal flows using an unstructured triangular finite volume algorithm</t>
  </si>
  <si>
    <t>shallow water equation; finite volume schemes; flux-vector splitting; dam-break analysis; estuaries</t>
  </si>
  <si>
    <t>APPROXIMATE RIEMANN SOLVERS; EFFICIENT IMPLEMENTATION; SCHEMES; COMPUTATION</t>
  </si>
  <si>
    <t>Details are given of the development and application of a numerical model for predicting free-surface flows in estuarine and coastal basins using the finite volume method. Both second- and third-order accurate and oscillation free explicit numerical schemes have been used to solve the shallow water equations. The model deploys an unstructured triangular mesh and incorporates two types of mesh layouts, namely the 'cell centred' and 'mesh vertex' layouts, and provides a powerful mesh generator in which a user can adjust the mesh-size distribution interactively to create a desirable mesh. The quality of mesh has been shown to have a major impact on the overall performance of the numerical model. The model has been applied to simulate two-dimensional dam break flows for which transient water level distributions measured within a laboratory flume were available. In total 12 model runs were undertaken to test the model for various flow conditions. These conditions include: (1) different bed slopes (ranging from zero to 0.8%), (2) different upstream and downstream water level conditions, and (3) initially wet and dry bed conditions, downstream of the dam. Detailed comparisons have been made between model predicted and measured water levels and good agreement achieved between both sets of results. The model was then used to predict water level and velocity distributions in a real estuary, i.e. the Ribble Estuary, where the bed level varies rapidly at certain locations. In order to model the whole estuary, a 1-D numerical model has also been used to model the upper part of the estuary and this model was linked dynamically to the 2-D model. Findings from this application are given in detail. (C) 2004 Elsevier Ltd. All rights reserved.</t>
  </si>
  <si>
    <t>Cardiff Univ, Cardiff Sch Engn, Hydroenvironm Res Ctr, Cardiff CF24 0YF, S Glam, Wales; Iran Univ Sci &amp; Technol, Tehran, Iran</t>
  </si>
  <si>
    <t>Falconer, RA (corresponding author), Cardiff Univ, Cardiff Sch Engn, Hydroenvironm Res Ctr, Cardiff CF24 0YF, S Glam, Wales.</t>
  </si>
  <si>
    <t>falconerra@cf.ac.uk</t>
  </si>
  <si>
    <t>Lin, Binliang/J-4168-2014; Falconer, Roger/A-3714-2008</t>
  </si>
  <si>
    <t>Lin, Binliang/0000-0001-8622-5822; Falconer, Roger/0000-0001-5960-2864</t>
  </si>
  <si>
    <t>10.1016/j.advwatres.2004.08.012</t>
  </si>
  <si>
    <t>WOS:000226316000004</t>
  </si>
  <si>
    <t>Jaquet, O; Siegel, P; Klubertanz, G; Benabderrhamane, H</t>
  </si>
  <si>
    <t>Stochastic discrete model of karstic networks</t>
  </si>
  <si>
    <t>karst geometry; coupled effects; stochastic model; numerical simulation; finite elements</t>
  </si>
  <si>
    <t>FLOW; CONDUITS</t>
  </si>
  <si>
    <t>Karst aquifers are characterised by an extreme spatial heterogeneity that strongly influences their hydraulic behaviour and the transport of pollutants. These aquifers are particularly vulnerable to contamination because of their highly permeable networks of conduits. A stochastic model is proposed for the simulation of the geometry of karstic networks at a regional scale. The model integrates the relevant physical processes governing the formation of karstic networks. The discrete simulation of karstic networks is performed with a modified lattice-gas cellular automaton for a representative description of the karstic aquifer geometry. Consequently, more reliable modelling results can be obtained for the management and the protection of karst aquifers. The stochastic model was applied jointly with groundwater modelling techniques to a regional karst aquifer in France for the purpose of resolving surface pollution issues. (C) 2004 Elsevier Ltd. All rights reserved.</t>
  </si>
  <si>
    <t>Colenco Power Engn Ltd, CH-5405 Baden, Switzerland; Agende Natl Gest Dechets Radioactifs, ANDRA, F-92298 Chatenay Malabry, France</t>
  </si>
  <si>
    <t>Jaquet, O (corresponding author), Colenco Power Engn Ltd, Mellingerstr 207, CH-5405 Baden, Switzerland.</t>
  </si>
  <si>
    <t>olivier.jaquet@colenco.ch</t>
  </si>
  <si>
    <t>10.1016/j.advwatres.2004.03.007</t>
  </si>
  <si>
    <t>WOS:000222810600006</t>
  </si>
  <si>
    <t>Cao, ZX; Pender, G</t>
  </si>
  <si>
    <t>Numerical modelling of alluvial rivers subject to interactive sediment mining and feeding</t>
  </si>
  <si>
    <t>sediment transport; sediment mining; sediment feeding; river engineering; fluvial hydraulics; fluvial morphology</t>
  </si>
  <si>
    <t>SUSPENDED-SEDIMENT; PHYSICAL FRAMEWORK; BED; MIGRATION; EXPLICIT</t>
  </si>
  <si>
    <t>In-stream sediment mining and feeding inevitably change the sediment budget of an alluvial river, and may substantially alter its hydraulics and morphology. These alterations can have variable effects on fluvial habitat. Minimization of the detrimental effects and maximization of the beneficial impacts require a quantitative understanding of the complicated interaction between flow, sediment transport and morphological evolution. However, existing numerical river models have been developed for purely natural fluvial processes, and are rarely, if ever, applicable where interactive sediment mining and feeding take place. This paper presents numerical models for alluvial rivers subject to interactive sediment mining and feeding, within the context of shallow water hydrodynamics. The theoretical framework of two- and one-dimensional models is provided from conservation laws, and closure requirements are briefly addressed. The present models are distinguished from previous ones because of the complete continuity equations for the water and sediment phases and bed material, which are scrutinized under idealized scenarios with known analytical features. The continuity equations contain terms arising from mass exchange, which, though less known to the majority of fluvial hydraulics community, may be significant not only scientifically but also under regimes of practical interests. To demonstrate the applicability of the present models, a numerical study is provided on the dynamics of an otherwise aggrading channel in response to sediment mining, showing the role of sediment mining in mitigating river aggradation. (C) 2004 Elsevier Ltd. All rights reserved.</t>
  </si>
  <si>
    <t>Heriot Watt Univ, Sch Built Environm, Edinburgh EH14 4AS, Midlothian, Scotland</t>
  </si>
  <si>
    <t>Cao, ZX (corresponding author), Heriot Watt Univ, Sch Built Environm, Edinburgh EH14 4AS, Midlothian, Scotland.</t>
  </si>
  <si>
    <t>z.cao@hw.ac.uk</t>
  </si>
  <si>
    <t>Pender, Gareth/C-2340-2014</t>
  </si>
  <si>
    <t>Pender, Gareth/0000-0003-2265-8228</t>
  </si>
  <si>
    <t>10.1016/j.advwatres.2004.02.017</t>
  </si>
  <si>
    <t>WOS:000221677800006</t>
  </si>
  <si>
    <t>Quezada, CR; Clement, TP; Lee, KK</t>
  </si>
  <si>
    <t>Generalized solution to multi-dimensional multi-species transport equations coupled with a first-order reaction network involving distinct retardation factors</t>
  </si>
  <si>
    <t>ground water; reactive transport model; analytical solution; inverse laplace transform; bioremediation</t>
  </si>
  <si>
    <t>CONVECTIVE TRANSPORT; NUMERICAL INVERSION; NATURAL ATTENUATION; POROUS-MEDIA; DECAY CHAIN; MODEL; DISPERSION; PRODUCTS</t>
  </si>
  <si>
    <t>This paper presents a general method for solving coupled multi-dimensional, multi-species reactive transport equations. The new method can be used for solving multi-species transport problems involving first-order kinetic interactions and distinct retardation factors. The solution process employs Laplace transformation and linear transformation steps to uncouple the governing set of coupled partial differential equations. The uncoupled equations are solved using an elementary solution. The details of the solution algorithm are illustrated by deriving an explicit analytical solution to a two-species reactive transport problem. In addition, three one-dimensional problems and two three-dimensional problems are solved to illustrate the use of the method. The proposed solution scheme is a robust procedure for solving a variety of multi-dimensional, multi-species transport problems that are coupled with a first-order reaction network. (C) 2004 Elsevier Ltd. All rights reserved.</t>
  </si>
  <si>
    <t>Auburn Univ, Dept Civil Engn, Auburn, AL 36849 USA; Seoul Natl Univ, Sch Earth &amp; Environm Sci, Seoul 151742, South Korea</t>
  </si>
  <si>
    <t>Clement, TP (corresponding author), Auburn Univ, Dept Civil Engn, Auburn, AL 36849 USA.</t>
  </si>
  <si>
    <t>clement@eng.auburn.edu</t>
  </si>
  <si>
    <t>Quezada, Carolina Rojas/AAS-1325-2020</t>
  </si>
  <si>
    <t>Quezada, Carolina Rojas/0000-0001-9505-4252</t>
  </si>
  <si>
    <t>10.1016/j.advwatres.2004.02.013</t>
  </si>
  <si>
    <t>WOS:000221677800004</t>
  </si>
  <si>
    <t>Yoo, C; Kim, S</t>
  </si>
  <si>
    <t>EOF analysis of surface soil moisture field variability</t>
  </si>
  <si>
    <t>soil moisture; SPG97; EOF analysis; spatial variability</t>
  </si>
  <si>
    <t>IMPACT; TIME; EVOLUTION; PATTERNS; RAINFALL</t>
  </si>
  <si>
    <t>This study investigated the characteristics of spatial and temporal variability of soil moisture field by means of the empirical orthogonal functions (EOFs). The relative roles of various affecting factors (topography, soil properties, vegetation, etc.) to the spatial variability of soil moisture contents have also been evaluated. Two soil moisture data, the SGP97 Little Washita field site 10 and 13 gravimetric soil moisture data (the LW10 and LW13), were used for this study. Summarizing the results is as follows. First of all, the results obtained fully support the previous findings, especially the importance of topography-related factors. Additionally, this study has revealed the importance of role changes of several affecting factors, especially the topography- and the soil-related ones. The effect of rainfall was also found very significant for the time evolution of soil moisture field variability. Even though the two data fields used in this study are located within the range of hydrological and meteorological homogeneity, the underlying mechanism of controlling the temporal and spatial variability of soil moisture field are found very different. In conclusion, there seems no simple and unique mechanism to be applied to explain the evolution of soil moisture field. Even though the topography- related factors are found to be most dominant to control the spatial organization of soil moisture contents, other factors like the soil and land use are also found significant for the entire period or for some time period after rainfall stops. (C) 2004 Elsevier Ltd. All rights reserved.</t>
  </si>
  <si>
    <t>Korea Univ, Coll Engn, Dept Civil &amp; Environm Engn, Seoul 136701, South Korea; Kyonggi Res Inst, Dept Environm Policy, Kyonggi Do 440290, South Korea</t>
  </si>
  <si>
    <t>Yoo, C (corresponding author), Korea Univ, Coll Engn, Dept Civil &amp; Environm Engn, Seoul 136701, South Korea.</t>
  </si>
  <si>
    <t>envchul@korea.ac.kr; ksdkim@kri.go.kr</t>
  </si>
  <si>
    <t>Yoo, Chulsang/D-3943-2013</t>
  </si>
  <si>
    <t>10.1016/j.advwatres.2004.04.003</t>
  </si>
  <si>
    <t>WOS:000223801200005</t>
  </si>
  <si>
    <t>Ahlfeld, DP</t>
  </si>
  <si>
    <t>Nonlinear response of streamflow to groundwater pumping for a hydrologic streamflow model</t>
  </si>
  <si>
    <t>NUMERICAL-SIMULATION; SURFACE-WATER; MANAGEMENT; AQUIFERS</t>
  </si>
  <si>
    <t>Groundwater management models that combine optimization methods with coupled stream/aquifer simulation models are considered. Designing algorithms to solve these problems benefits from improved understanding of the nature of the functional relationship between well extraction and streamflow. An analysis is conducted of the nature of this relationship for the Modflow Stream Package stream/aquifer simulation model. Derivatives of the algebraic implementation of the code and numerical testing on a hypothetical problem are used to perform the analysis. Results indicate that a nonlinear relation exists and that it is expected to be bounded and mild under all practical circumstances. The streamflow function may be convex or concave depending on the location of the observation point relative to the well and the ratio of streambed conductance to hydraulic conductivity. For a given setting of well and observation location, the function is likely to be either concave or convex under all practical values of pumping rates and model parameters. (C) 2004 Elsevier Ltd. All rights reserved.</t>
  </si>
  <si>
    <t>Univ Massachusetts, Dept Civil &amp; Environm Engn, Amherst, MA 01003 USA</t>
  </si>
  <si>
    <t>Ahlfeld, DP (corresponding author), Univ Massachusetts, Dept Civil &amp; Environm Engn, Amherst, MA 01003 USA.</t>
  </si>
  <si>
    <t>ahlfed@ecs.umass.edu</t>
  </si>
  <si>
    <t>10.1016/j.advwatres.2004.02.006</t>
  </si>
  <si>
    <t>WOS:000221179100005</t>
  </si>
  <si>
    <t>Dean, DW; Russell, TF</t>
  </si>
  <si>
    <t>A numerical Lagrangian stochastic approach to upscaling of dispersivity in solute transport</t>
  </si>
  <si>
    <t>numerical upscaling; transport; dispersion; Lagrangian; stochastic</t>
  </si>
  <si>
    <t>GENERATION; FIELDS</t>
  </si>
  <si>
    <t>The upscaling of dispersivity in solute transport in heterogeneous aquifers is addressed with a numerical stochastic formulation. This work represents progress toward converting theory into scalable numerical models that can be compared to laboratory experiments. Traditional global assumptions of low variance, ergodicity, single correlation scale, stationarity, and the like are avoided through the use of a flexible Lagrangian numerical, not analytical, framework, which allows assumptions to be local. A method of calculating grid-block upscaled dispersivities is presented. Computational results are obtained for a heterogeneous tank experiment, with reasonable behaviour. (C) 2004 Elsevier Ltd. All rights reserved.</t>
  </si>
  <si>
    <t>Univ Colorado, Dept Math, Denver, CO 80217 USA</t>
  </si>
  <si>
    <t>Russell, TF (corresponding author), Univ Colorado, Dept Math, POB 173364,Campus Box 170, Denver, CO 80217 USA.</t>
  </si>
  <si>
    <t>trussell@nsf.gov</t>
  </si>
  <si>
    <t>10.1016/j.advwatres.2004.02.009</t>
  </si>
  <si>
    <t>WOS:000221179100011</t>
  </si>
  <si>
    <t>Revelli, R; Ridolfi, L</t>
  </si>
  <si>
    <t>Stochastic dynamics of BOD in a stream with random inputs</t>
  </si>
  <si>
    <t>river pollution; biochemical oxygen demand; stochastic approach; non-linear reactions; point-processes</t>
  </si>
  <si>
    <t>DISSOLVED-OXYGEN MODEL; ENVIRONMENTAL-MODELS; PROBABILITY-DISTRIBUTION; WATER-QUALITY; ANALYTIC TECHNIQUE; KINETICS; UNCERTAINTY; POINT; TIME; LAKE</t>
  </si>
  <si>
    <t>Biochemical oxygen demand (BOD) is one of the key variables used to evaluate the quality of river water and in recent years great efforts have been made to model BOD dynamics in a probabilistic way. Different approaches have been proposed and several sources of randomness have been considered. We focus on the case in which the uncertainty arises due to both the initial condition and to point inputs of BOD along the river. No constraints are assumed about the probability distribution functions of the initial condition and inputs; moreover, both non-linear and linear decay reactions of the BOD along the stream are considered. Under these conditions, a stochastic differential approach of the point-process type is proposed and a general semi-analytical solution for the evolution of the BOD probability distribution is obtained. In particular, when the decay reaction is linear a simple analytical solution is deduced, and analytical expressions for the evolution of the moments is given. Some examples are presented in the last part of the work, which would suggest the usefulness of the proposed solution whenever the uncertainty of the inputs and initial conditions are predominant with respect to the randomness in the decay reaction. (C) 2004 Elsevier Ltd. All rights reserved.</t>
  </si>
  <si>
    <t>Politecn Torino, Dipartimento Idraul Trasporti &amp; Infrastrutture Ci, I-10129 Turin, Italy</t>
  </si>
  <si>
    <t>Revelli, R (corresponding author), Politecn Torino, Dipartimento Idraul Trasporti &amp; Infrastrutture Ci, Corso Duca Abruzzi 24, I-10129 Turin, Italy.</t>
  </si>
  <si>
    <t>roberto.revelli@polito.it; luca.ridol-fi@polito.it</t>
  </si>
  <si>
    <t>Revelli, Roberto/0000-0001-9704-260X; RIDOLFI, Luca/0000-0003-2947-8641</t>
  </si>
  <si>
    <t>10.1016/j.advwatres.2004.05.009</t>
  </si>
  <si>
    <t>WOS:000224494000008</t>
  </si>
  <si>
    <t>Maxwell, RM; Welty, C; Tompson, AFB</t>
  </si>
  <si>
    <t>Streamline-based simulation of virus transport resulting from long term artificial recharge in a heterogeneous aquifer (vol 26, pg 1075, 2003)</t>
  </si>
  <si>
    <t>Correction</t>
  </si>
  <si>
    <t>Univ Maryland Baltimore Cty, Ctr Urban Environm Res &amp; Educ, Baltimore, MD 21250 USA; Lawrence Livermore Natl Lab, Div Environm Sci, Livermore, CA 94550 USA</t>
  </si>
  <si>
    <t>Welty, C (corresponding author), Univ Maryland Baltimore Cty, Ctr Urban Environm Res &amp; Educ, 1000 Hilltop Circle,TRC 102, Baltimore, MD 21250 USA.</t>
  </si>
  <si>
    <t>maxwell5@llnl.gov; weltyc@umbc.edu; afbt@llnl.gov</t>
  </si>
  <si>
    <t>Maxwell, Reed M/D-7980-2013</t>
  </si>
  <si>
    <t>Maxwell, Reed M/0000-0002-1364-4441; Tompson, Andrew/0000-0001-8885-4702</t>
  </si>
  <si>
    <t>10.1016/j.advwatres.2004.05.005</t>
  </si>
  <si>
    <t>WOS:000223801200007</t>
  </si>
  <si>
    <t>Panday, S; Huyakorn, PS</t>
  </si>
  <si>
    <t>A fully coupled physically-based spatially-distributed model for evaluating surface/subsurface flow</t>
  </si>
  <si>
    <t>GENERATING SURFACE RUNOFF; FINITE-ELEMENT MODEL; NUMERICAL-METHODS; SUBSURFACE FLOW; WATER-FLOW; SIMULATION</t>
  </si>
  <si>
    <t>A physically-based, spatially-distributed model is presented for simulation of surface/subsurface flow and the interactions between these domains. The model is designed for practical application to a wide variety of hydrologic evaluations, at various scales of simulation. The system is represented by the three-dimensional saturated-unsaturated flow equation for the subsurface, coupled with the diffusion wave equation for areal overland flow, both of which are coupled with the diffusion wave equation for flow through a network of streams and channels, including hydraulic structures. Ground surface unevenness at the grid scale is incorporated via the concept of detention storage, and thick vegetation or urban features are included via an obstruction storage exclusion term. Evapotranspiration from the surface and subsurface are modeled using land cover and climatic factors to define the complete water budget using a physically-based formulation. The system of equations is discretized using a fully implicit procedure, with the Newton-Raphson method to handle non-linearities efficiently. Robustness, stability and accuracy of solution are obtained for a wide variety of cases including dry systems and large surface/subsurface interaction fluxes. Adaptive time-stepping schemes and under-relaxation formulas further alleviate the computational burden. Verification and application examples demonstrate the need for a rigorous, fully-coupled solution to the set of equations, for complete hydrologic-cycle analysis. (C) 2004 Elsevier Ltd. All rights reserved.</t>
  </si>
  <si>
    <t>HydroGeoLog Inc, Herndon, VA 20170 USA</t>
  </si>
  <si>
    <t>Huyakorn, PS (corresponding author), HydroGeoLog Inc, 1155 Herndon Pkwy,Ste 900, Herndon, VA 20170 USA.</t>
  </si>
  <si>
    <t>smp@hgl.com; psh@hgl.com</t>
  </si>
  <si>
    <t>10.1016/j.advwatres.2004.02.016</t>
  </si>
  <si>
    <t>WOS:000221179100006</t>
  </si>
  <si>
    <t>Ham, PAS; Schotting, RJ; Prommer, H; Davis, GB</t>
  </si>
  <si>
    <t>Effects of hydrodynamic dispersion on plume lengths for instantaneous bimolecular reactions</t>
  </si>
  <si>
    <t>natural attenuation; transversal dispersivity; longitudinal dispersivity; plume length; mixing</t>
  </si>
  <si>
    <t>BIODEGRADATION; GROUNDWATER; MODEL; TRANSPORT</t>
  </si>
  <si>
    <t>In this article a new two-dimensional analytical model is presented, which explores the effects of longitudinal (alpha(L)) and transverse (alpha(T)) dispersivity on the transient and steady state length of a plume undergoing an instantaneous bimolecular reaction. A solute B is injected into a steady, uniform flow field in a homogeneous porous medium initially filled with a solute A. Mixing of the solutes occurs only through longitudinal and transversal dispersion and reaction between the solutes is assumed to occur where both solutes are simultaneously present. Explicit steady state solutions (in the limit t --&gt; infinity) are presented, which describe the distributions of reactants and products in x-y space in the form of the modified Bessel function of zero order and second kind. When alpha(T) less than or equal to alpha(L) less than or equal to 10alpha(T), i.e., limits typically used in practical engineering scenarios, the steady state length of a contaminant plume is obtained as a simple algebraic expression including alpha(T); the influence of alpha(L) upon plume length being negligible. This phenomenon has been observed experimentally and in numerical simulations. The analysis provided in this paper proves that this behavior follows directly from the governing equations. In addition, the effects of hydrodynamic dispersion on the transient plume development are investigated. The assumption that alpha(L) is only important for the transient development of the plume is verified through the use of a numerical solution. (C) 2004 Elsevier Ltd. All rights reserved.</t>
  </si>
  <si>
    <t>Univ Utrecht, Fac Earth Sci, Hydrol Grp, NL-3508 TA Utrecht, Netherlands; Delft Univ Technol, Sect Hydrol, Fac Civil Engn &amp; Geosci, NL-2600 GA Delft, Netherlands; CSIRO Land &amp; Water, Wembley, WA 6913, Australia</t>
  </si>
  <si>
    <t>Ham, PAS (corresponding author), Univ Utrecht, Fac Earth Sci, Hydrol Grp, POB 80021,Budapestiaan 4, NL-3508 TA Utrecht, Netherlands.</t>
  </si>
  <si>
    <t>ham@geo.uu.nl</t>
  </si>
  <si>
    <t>Prommer, Henning/A-4555-2008; Davis, Greg B/A-7197-2012</t>
  </si>
  <si>
    <t>Prommer, Henning/0000-0002-8669-8184; Davis, Greg B/0000-0002-1972-5509</t>
  </si>
  <si>
    <t>10.1016/j.advwatres.2004.05.008</t>
  </si>
  <si>
    <t>WOS:000223801200003</t>
  </si>
  <si>
    <t>Walker, JP; Houser, PR</t>
  </si>
  <si>
    <t>Requirements of a global near-surface soil moisture satellite mission: accuracy, repeat time, and spatial resolution</t>
  </si>
  <si>
    <t>soil moisture; remote sensing; mission requirements; data assimilation; modelling</t>
  </si>
  <si>
    <t>CATCHMENT-BASED APPROACH; PROFILE RETRIEVAL; DATA ASSIMILATION; MICROWAVE; MODEL; METHODOLOGY; WATER</t>
  </si>
  <si>
    <t>Soil moisture satellite mission accuracy, repeat time and spatial resolution requirements are addressed through a numerical twill data assimilation study. Simulated soil moisture profile retrievals were made by assimilating near-surface soil moisture observations with various accuracy (0, 1 2, 3 4, 5 and 10%v/v standard deviation) repeat time (1, 2, 3, 5, 10, 15, 20 and 30 days), and spatial resolution (0.5, 6, 12 18, 30, 60 and 120 arc-min). This study found that near-surface soil moisture observation error must be less than the model forecast error required for a specific application when used as data assimilation input, else slight model forecast degradation may result. It also found that near-surface soil moisture observations must have all accuracy better than 5%v/v to positively impact soil moisture forecasts, and that daily near-surface soil moisture observations achieved the best soil moisture and evapotranspiration forecasts for the repeat times assessed, with 1-5 day repeat times having the greatest impact. Near-surface soil moisture observations with a spatial resolution finer than the land surface model resolution (similar to30 arc-min) produced the best results, with spatial resolutions coarser than the model resolution yielding only a slight degradation. Observations at half the land surface model spatial resolution were found to be appropriate for our application. Moreover, it was found that satisfying the spatial resolution and accuracy requirements was much more important than repeat time. Published by Elsevier Ltd.</t>
  </si>
  <si>
    <t>Univ Melbourne, Dept Civil &amp; Environm Engn, Parkville, Vic 3010, Australia; NASA, Goddard Space Flight Ctr, Lab Hydrospher Proc, Hydrol Sci Branch, Greenbelt, MD 20771 USA</t>
  </si>
  <si>
    <t>Walker, JP (corresponding author), Univ Melbourne, Dept Civil &amp; Environm Engn, Parkville, Vic 3010, Australia.</t>
  </si>
  <si>
    <t>j.walker@unimelb.edu.au</t>
  </si>
  <si>
    <t>Walker, Jeffrey/D-2624-2009; Houser, Paul R/J-9515-2013</t>
  </si>
  <si>
    <t>Houser, Paul R/0000-0002-2991-0441; Walker, Jeffrey/0000-0002-4817-2712</t>
  </si>
  <si>
    <t>10.1016/j.advwatres.2004.05.006</t>
  </si>
  <si>
    <t>WOS:000223801200002</t>
  </si>
  <si>
    <t>Didierjean, S; Maillet, D; Moyne, C</t>
  </si>
  <si>
    <t>Analytical solutions of one-dimensional macrodispersion in stratified porous media by the quadrupole method: convergence to an equivalent homogeneous porous medium</t>
  </si>
  <si>
    <t>equivalent transport properties; laplace transform; boundary conditions; periodic medium</t>
  </si>
  <si>
    <t>DISPERSION-EQUATION; TRANSPORT; BOUNDARY; APPROXIMATIONS; MODEL; SCALE; SOIL</t>
  </si>
  <si>
    <t>In this article, the quadrupole method is implemented in order to simulate the effects of heterogeneities on one dimensional advective and diffusive transport of a passive solute in porous media. Theoretical studies of dispersion in heterogeneous stratified media can bring insight into transport artefacts linked to scale effects and apparent dispersion coefficients. The quadrupole method is an efficient method for the calculation of transient response of linear systems. It is based here on the Laplace transform technique. The analytical solutions that can be derived by this method assists understanding of upscaled parameters relevant to heterogeneous porous media. First, the method is developed for an infinite homogeneous porous medium. Then, it is adapted to a stratified medium where the fluid flow is perpendicular to the interfaces. The first heterogeneous medium studied is composed of two semi-infinite layers perpendicular to the flow direction each having different transport properties. The concentration response of the medium to a Dirac injection is evaluated. The case studied emphasises the importance in the choice of the boundary conditions. In the case of a periodic heterogeneous porous medium, the concentration response of the medium is evaluated for different numbers of unit-cells. When the number of unit cells is great enough, depending on the transport properties of each layer in the unit cell, an equivalent homogeneous behaviour is reached. An exact determination of the transport properties (equivalent dispersion coefficient) of the equivalent homogeneous porous medium is given. (C) 2004 Elsevier Ltd. All rights reserved.</t>
  </si>
  <si>
    <t>UHP, INPL, CNRS, Lab Energet &amp; Mecan Theor &amp; Appl,UMR 7563, F-54504 Vandoeuvre Les Nancy, France</t>
  </si>
  <si>
    <t>Didierjean, S (corresponding author), UHP, INPL, CNRS, Lab Energet &amp; Mecan Theor &amp; Appl,UMR 7563, 2 Ave Foret Haye,BP 160, F-54504 Vandoeuvre Les Nancy, France.</t>
  </si>
  <si>
    <t>sdidierj@ensem.inpl-nancy.fr</t>
  </si>
  <si>
    <t>Denis, Maillet/0000-0002-5663-485X</t>
  </si>
  <si>
    <t>10.1016/j.advwatres.2004.02.022</t>
  </si>
  <si>
    <t>WOS:000221814200007</t>
  </si>
  <si>
    <t>Layer averaged Richard's equation with lateral flow</t>
  </si>
  <si>
    <t>land-surface parameterization; Richard's equation; lateral transport</t>
  </si>
  <si>
    <t>SOIL-MOISTURE VARIABILITY; DEPTH-RELATED HETEROGENEITY; HYDRAULIC CONDUCTIVITY; TEMPORAL DYNAMICS; CLIMATE MODELS; PUMPING TESTS; BOG PEAT; WATER; ANISOTROPY; HYDROLOGY</t>
  </si>
  <si>
    <t>In this paper a formulation for layer averaged sub-surface moisture transport, that models the lateral flow, is developed using the Richard's equation. This formulation is consistent with the approach currently adopted in contemporary models used in land-atmosphere interaction studies. Explicit expressions are derived for layer averaged lateral transport contribution from diffusion, gravity, dispersion, and convergence due to land-surface curvature. It is argued that lateral contribution can be a significant component of the total soil-moisture flux. Ignoring these contributions can result in significant model error leading to inaccurate prediction or unrealistic calibration of parameters that compensate for these errors. (C) 2004 Elsevier Ltd. All rights reserved.</t>
  </si>
  <si>
    <t>Kumar, Praveen/D-2036-2010; C, Praveen Kumar/AAA-8227-2019</t>
  </si>
  <si>
    <t xml:space="preserve">Kumar, Praveen/0000-0002-4787-0308; </t>
  </si>
  <si>
    <t>10.1016/j.advwatres.2004.02.007</t>
  </si>
  <si>
    <t>WOS:000221677800005</t>
  </si>
  <si>
    <t>Levia, DF; Underwood, SJ</t>
  </si>
  <si>
    <t>Snowmelt induced stemflow in northern hardwood forests: a theoretical explanation on the causation of a neglected hydrological process</t>
  </si>
  <si>
    <t>stemflow; snowmelt; forest canopy; albedo; longwave radiation</t>
  </si>
  <si>
    <t>INTERCEPTED SNOW; ENERGY-BALANCE; WATER-FLOW; EVAPORATION; ALBEDO; ACCUMULATION; VARIABILITY; MELTWATER; BRANCHES; DIEBACK</t>
  </si>
  <si>
    <t>Snowmelt induced stemflow is an under-studied and poorly understood hydrological process. The aim of the present manuscript is to set forth several testable hypotheses and conceptual models concerning the production of snowmelt induced stemflow. The first testable hypothesis is that tree species with lower canopy albedos of snow-covered and snow-free surfaces (portions of the canopy are usually exposed and snow-free while the remainder is covered) will generate larger snowmelt induced stemflow volumes than trees with higher canopy albedos of snow-covered and snow-free surfaces. It is also hypothesized that snow-to-rain events produce larger volumes of snowmelt induced stemflow than snow events of the same magnitude because of differences in precipitation type (snow-to-rain vs. snow) and the additional melt energy from the latent heat of fusion associated with rain infiltrating the intercepted snow mass. For deciduous tree species with similar branching geometries, it is hypothesized that larger longwave radiative flux will generate larger snowmelt induced stemflow volumes. The conceptual models describe the components and the flux directions necessary to generate snowmelt induced stemflow. Through a test of the hypotheses and conceptual models in subsequent work, it is hoped that quantitative models are developed that will be able to estimate snowmelt induced stemflow volumes and yield a new understanding of winter water flux in forested ecosystems. (C) 2004 Elsevier Ltd. All rights reserved.</t>
  </si>
  <si>
    <t>Univ Delaware, Dept Geog, Newark, DE 19716 USA; Univ Delaware, Ctr Climat Res, Newark, DE 19716 USA; So Illinois Univ, Dept Geog, Carbondale, IL 62901 USA</t>
  </si>
  <si>
    <t>Levia, DF (corresponding author), Univ Delaware, Dept Geog, Newark, DE 19716 USA.</t>
  </si>
  <si>
    <t>dlevia@udel.edu; jeffreyu@siu.edu</t>
  </si>
  <si>
    <t>10.1016/j.advwatres.2003.12.001</t>
  </si>
  <si>
    <t>WOS:000189227900002</t>
  </si>
  <si>
    <t>Cheng, NS</t>
  </si>
  <si>
    <t>Analysis of bedload transport in laminar flows</t>
  </si>
  <si>
    <t>bedload; sediment transport; laminar flow; shear stress; probability of erosion; Reynolds number; viscous effect</t>
  </si>
  <si>
    <t>SEDIMENT TRANSPORT; PROBABILITY; PARTICLE; FORMULA</t>
  </si>
  <si>
    <t>Bedload transport generally depends on the bed shear stress and Reynolds number. Many studies conducted for the condition of turbulent flows have revealed the dependence of the transport rate on the bed shear stress, while knowledge of the Reynolds number effect on the transport rate is very limited. As an extreme case to reflect the viscous effect on sediment transport, sediment transport in laminar flows is considered in this paper. A stochastic approach is adopted to explore how the transport rate can be associated with characteristics of laminar flows. First, the probability of erosion in the absence of turbulence is assumed to depend only on the randomness of bed particles. The probability is then applied to formulate the sediment transport rate, of which the derivation is made largely based on Einstein's bedload theory. The theoretical result indicates that the dimensionless transport rate for laminar flows is dependent on the dimensionless shear stress and dimensionless particle diameter or the shear Reynolds number. Comparisons are finally made between the derived formula and an empirical correlation available in the literature. (C) 2004 Elsevier Ltd. All rights reserved.</t>
  </si>
  <si>
    <t>Nanyang Technol Univ, Sch Civil &amp; Environm Engn, Singapore 639798, Singapore</t>
  </si>
  <si>
    <t>Cheng, NS (corresponding author), Nanyang Technol Univ, Sch Civil &amp; Environm Engn, Nanyang Ave, Singapore 639798, Singapore.</t>
  </si>
  <si>
    <t>cnscheng@ntu.edu.sg</t>
  </si>
  <si>
    <t>Cheng, Nian-Sheng/AAO-8384-2020; Cheng, Nian-Sheng/B-4075-2008</t>
  </si>
  <si>
    <t>Cheng, Nian-Sheng/0000-0002-7414-6745</t>
  </si>
  <si>
    <t>10.1016/j.advwatres.2004.05.010</t>
  </si>
  <si>
    <t>WOS:000224494000007</t>
  </si>
  <si>
    <t>Nowak, W; Cirpka, OA</t>
  </si>
  <si>
    <t>A modified Levenberg-Marquardt algorithm for quasi-linear geostatistical inversing</t>
  </si>
  <si>
    <t>geostatistical inverse modeling; conditioning; cokriging; Levenberg; Marquardt</t>
  </si>
  <si>
    <t>GAUSSIAN STOCHASTIC SIMULATIONS; GROUNDWATER-FLOW; TRANSMISSIVITY FIELDS; REASSESSMENT; IDENTIFICATION; SENSITIVITY; STATE; HEAD</t>
  </si>
  <si>
    <t>The Quasi-Linear Geostatistical Approach is a method of inverse modeling to identify parameter fields, such as the hydraulic conductivity in heterogeneous aquifers, given observations of related quantities like hydraulic heads or arrival times of tracers. Derived in the Bayesian framework, it allows to rigorously quantify the uncertainty of the identified parameter field. Since inverse modeling in subsurface flow is in general a non-linear problem, the Quasi-Linear Geostatistical Approach employs an algorithm for non-linear optimization. Up to presence, this algorithm has been similar to the Gauss-Newton algorithm for least-squares fitting and fails in cases of strong non-linearity. In this study, we present and discuss a new modified Levenberg-Marquardt algorithm for the Quasi-Linear Geostatistical Approach. Compared to the original method, the new algorithm offers increased stability and is more robust, allowing for stronger on-linearity and higher variability of the parameter field to be identified. We demonstrate its efficiency and improved convergence compared to the original version in several test cases. The new algorithm is designed for the general case of an uncertain mean of the parameter field, which includes the cases of completely known and entirely unknown mean as special cases. (C) 2004 Elsevier Ltd. All rights reserved.</t>
  </si>
  <si>
    <t>Univ Stuttgart, Inst Wasserbau, Lehrstuhl Hydromech &amp; Hydrosystemmodellierung, D-70569 Stuttgart, Germany</t>
  </si>
  <si>
    <t>Nowak, W (corresponding author), Univ Stuttgart, Inst Wasserbau, Lehrstuhl Hydromech &amp; Hydrosystemmodellierung, Pfaffenwaldring 61, D-70569 Stuttgart, Germany.</t>
  </si>
  <si>
    <t>wolfgang.nowak@iws.uni.stuttgart.de</t>
  </si>
  <si>
    <t>Cirpka, Olaf A/C-7178-2008; Nowak, Wolfgang/C-6487-2011</t>
  </si>
  <si>
    <t>Cirpka, Olaf A/0000-0003-3509-4118; Nowak, Wolfgang/0000-0003-2583-8865</t>
  </si>
  <si>
    <t>10.1016/j.advwatres.2004.03.004</t>
  </si>
  <si>
    <t>WOS:000222810600005</t>
  </si>
  <si>
    <t>Tseng, MH</t>
  </si>
  <si>
    <t>Improved treatment of source terms in TVD scheme for shallow water equations</t>
  </si>
  <si>
    <t>shallow water equations; irregular bed topography; TVD scheme; source terms; operator-splitting approach; eigenvector-projection approach</t>
  </si>
  <si>
    <t>HYPERBOLIC CONSERVATION-LAWS; FREE-SURFACE FLOWS; OPEN-CHANNEL FLOWS; DAM-BREAK FLOWS; FLUX GRADIENTS; SIMULATION; SOLVER</t>
  </si>
  <si>
    <t>A number of high-resolution schemes have been recently developed to solve the homogeneous form of the shallow water equations. However, most approximate Riemann solvers experience difficulties with natural river applications if the irregular bed topography is not handled correctly. Based on the finite-difference flux-limited total variation diminishing (TVD) scheme, this paper develops a simple approach to handle the source terms for the one-dimensional open channel flow simulation with rapidly varying bed topography. Conclusions on the validity of the operator-splitting approach, the eigenvector-projection approach, and the proposed approach are presented. Analytical solution, experimental data, and available numerical result comparisons are shown to demonstrate the accuracy, robustness, stability, simplicity, and applicability of the proposed model. (C) 2004 Elsevier Ltd. All rights reserved.</t>
  </si>
  <si>
    <t>Chung Shan Med Univ, Dept Informat Management, Taichung 402, Taiwan</t>
  </si>
  <si>
    <t>Tseng, MH (corresponding author), Chung Shan Med Univ, Dept Informat Management, 110,Sec 1,Chien Kuo N Rd, Taichung 402, Taiwan.</t>
  </si>
  <si>
    <t>mht@csmu.edu.tw</t>
  </si>
  <si>
    <t>Tseng, Ming-Hseng/0000-0001-8868-1610</t>
  </si>
  <si>
    <t>10.1016/j.advwatres.2004.02.023</t>
  </si>
  <si>
    <t>WOS:000221814200004</t>
  </si>
  <si>
    <t>Weatherill, D; Simmons, CT; Voss, CI; Robinson, NI</t>
  </si>
  <si>
    <t>Testing density-dependent groundwater models: two-dimensional steady state unstable convection in infinite, finite and inclined porous layers</t>
  </si>
  <si>
    <t>variable-density; convection; benchmark; modelling; solute transport; groundwater</t>
  </si>
  <si>
    <t>EVAPORATING SALT LAKE; SOLUTE TRANSPORT; FLOW; AQUIFERS; MEDIA</t>
  </si>
  <si>
    <t>This study proposes the use of several problems of unstable steady state convection with variable fluid density in a porous layer of infinite horizontal extent as two-dimensional (2-D) test cases for density-dependent groundwater flow and solute transport simulators. Unlike existing density-dependent model benchmarks, these problems have well-defined stability criteria that are determined analytically. These analytical stability indicators can be compared with numerical model results to test the ability of a code to accurately simulate buoyancy driven flow and diffusion. The basic analytical solution is for a horizontally infinite fluid-filled porous layer in which fluid density decreases with depth. The proposed test problems include unstable convection in an infinite horizontal box, in a finite horizontal box, and in an infinite inclined box. A dimensionless Rayleigh number incorporating properties of the fluid and the porous media determines the stability of the layer in each case. Testing the ability of numerical codes to match both the critical Rayleigh number at which convection occurs and the wavelength of convection cells is an addition to the benchmark problems currently in use. The proposed test problems are modelled in 2-D using the SUTRA [SUTRA-A model for saturated-unsaturated variable-density ground-water flow with solute or energy transport. US Geological Survey Water-Resources Investigations Report, 02-4231, 2002. 250 p] density-dependent groundwater flow and solute transport code. For the case of an infinite horizontal box, SUTRA results show a distinct change from stable to unstable behaviour around the theoretical critical Rayleigh number of 4pi(2) and the simulated wavelength of unstable convection agrees with that predicted by the analytical solution. The effects of finite layer aspect ratio and inclination on stability indicators are also tested and numerical results are in excellent agreement with theoretical stability criteria and with numerical results previously reported in traditional fluid mechanics literature. (C) 2004 Elsevier Ltd. All rights reserved.</t>
  </si>
  <si>
    <t>Flinders Univ S Australia, Sch Chem Phys &amp; Earth Sci, Adelaide, SA 5001, Australia; US Geol Survey, Natl Ctr 431, Reston, VA 20192 USA</t>
  </si>
  <si>
    <t>Weatherill, D (corresponding author), Flinders Univ S Australia, Sch Chem Phys &amp; Earth Sci, GPO Box 2100, Adelaide, SA 5001, Australia.</t>
  </si>
  <si>
    <t>douglas.weatherill@flinders.edu.au; craig.simmons@flinders.edu.au; cvoss@usgs.gov; neville.robinson@flinders.edu.au</t>
  </si>
  <si>
    <t>Weatherill, Douglas/A-4972-2008; Simmons, Craig T/H-7458-2015</t>
  </si>
  <si>
    <t>Simmons, Craig T/0000-0001-5399-6292</t>
  </si>
  <si>
    <t>10.1016/j.advwatres.2004.01.003</t>
  </si>
  <si>
    <t>Green Published</t>
  </si>
  <si>
    <t>WOS:000221677800007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</si>
</sst>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95"/>
  <sheetViews>
    <sheetView tabSelected="1" workbookViewId="0" topLeftCell="A1">
      <selection activeCell="A1" sqref="A1"/>
    </sheetView>
  </sheetViews>
  <sheetFormatPr defaultColWidth="9.140625" defaultRowHeight="12.75"/>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73</v>
      </c>
      <c r="I2" t="s">
        <v>75</v>
      </c>
      <c r="J2" t="s">
        <v>76</v>
      </c>
      <c r="M2" t="s">
        <v>77</v>
      </c>
      <c r="N2" t="s">
        <v>78</v>
      </c>
      <c r="T2" t="s">
        <v>79</v>
      </c>
      <c r="U2" t="s">
        <v>80</v>
      </c>
      <c r="V2" t="s">
        <v>81</v>
      </c>
      <c r="W2" t="s">
        <v>82</v>
      </c>
      <c r="Y2" t="s">
        <v>83</v>
      </c>
      <c r="Z2" t="s">
        <v>84</v>
      </c>
      <c r="AA2" t="s">
        <v>85</v>
      </c>
      <c r="AB2" t="s">
        <v>86</v>
      </c>
      <c r="AG2">
        <v>26</v>
      </c>
      <c r="AH2">
        <v>28</v>
      </c>
      <c r="AI2">
        <v>32</v>
      </c>
      <c r="AJ2">
        <v>2</v>
      </c>
      <c r="AK2">
        <v>9</v>
      </c>
      <c r="AL2" t="s">
        <v>87</v>
      </c>
      <c r="AM2" t="s">
        <v>88</v>
      </c>
      <c r="AN2" t="s">
        <v>89</v>
      </c>
      <c r="AO2" t="s">
        <v>90</v>
      </c>
      <c r="AP2" t="s">
        <v>91</v>
      </c>
      <c r="AR2" t="s">
        <v>92</v>
      </c>
      <c r="AS2" t="s">
        <v>93</v>
      </c>
      <c r="AT2" t="s">
        <v>94</v>
      </c>
      <c r="AU2">
        <v>2004</v>
      </c>
      <c r="AV2">
        <v>27</v>
      </c>
      <c r="AW2">
        <v>9</v>
      </c>
      <c r="BB2">
        <v>859</v>
      </c>
      <c r="BC2">
        <v>874</v>
      </c>
      <c r="BE2" t="s">
        <v>95</v>
      </c>
      <c r="BF2">
        <f>HYPERLINK("http://dx.doi.org/10.1016/j.advwatres.2004.08.001","http://dx.doi.org/10.1016/j.advwatres.2004.08.001")</f>
        <v>0</v>
      </c>
      <c r="BI2">
        <v>16</v>
      </c>
      <c r="BJ2" t="s">
        <v>96</v>
      </c>
      <c r="BK2" t="s">
        <v>97</v>
      </c>
      <c r="BL2" t="s">
        <v>96</v>
      </c>
      <c r="BM2" t="s">
        <v>98</v>
      </c>
      <c r="BR2" t="s">
        <v>99</v>
      </c>
      <c r="BS2" t="s">
        <v>100</v>
      </c>
      <c r="BT2">
        <f>HYPERLINK("https%3A%2F%2Fwww.webofscience.com%2Fwos%2Fwoscc%2Ffull-record%2FWOS:000224494000001","View Full Record in Web of Science")</f>
        <v>0</v>
      </c>
    </row>
    <row r="3" spans="1:72" ht="12.75">
      <c r="A3" t="s">
        <v>72</v>
      </c>
      <c r="B3" t="s">
        <v>101</v>
      </c>
      <c r="F3" t="s">
        <v>101</v>
      </c>
      <c r="I3" t="s">
        <v>102</v>
      </c>
      <c r="J3" t="s">
        <v>76</v>
      </c>
      <c r="M3" t="s">
        <v>77</v>
      </c>
      <c r="N3" t="s">
        <v>103</v>
      </c>
      <c r="O3" t="s">
        <v>104</v>
      </c>
      <c r="P3" t="s">
        <v>105</v>
      </c>
      <c r="Q3" t="s">
        <v>106</v>
      </c>
      <c r="R3" t="s">
        <v>107</v>
      </c>
      <c r="T3" t="s">
        <v>108</v>
      </c>
      <c r="U3" t="s">
        <v>109</v>
      </c>
      <c r="V3" t="s">
        <v>110</v>
      </c>
      <c r="W3" t="s">
        <v>111</v>
      </c>
      <c r="Y3" t="s">
        <v>112</v>
      </c>
      <c r="Z3" t="s">
        <v>113</v>
      </c>
      <c r="AB3" t="s">
        <v>114</v>
      </c>
      <c r="AG3">
        <v>29</v>
      </c>
      <c r="AH3">
        <v>9</v>
      </c>
      <c r="AI3">
        <v>9</v>
      </c>
      <c r="AJ3">
        <v>0</v>
      </c>
      <c r="AK3">
        <v>3</v>
      </c>
      <c r="AL3" t="s">
        <v>87</v>
      </c>
      <c r="AM3" t="s">
        <v>88</v>
      </c>
      <c r="AN3" t="s">
        <v>89</v>
      </c>
      <c r="AO3" t="s">
        <v>90</v>
      </c>
      <c r="AP3" t="s">
        <v>91</v>
      </c>
      <c r="AR3" t="s">
        <v>92</v>
      </c>
      <c r="AS3" t="s">
        <v>93</v>
      </c>
      <c r="AT3" t="s">
        <v>115</v>
      </c>
      <c r="AU3">
        <v>2004</v>
      </c>
      <c r="AV3">
        <v>27</v>
      </c>
      <c r="AW3">
        <v>4</v>
      </c>
      <c r="BB3">
        <v>311</v>
      </c>
      <c r="BC3">
        <v>322</v>
      </c>
      <c r="BE3" t="s">
        <v>116</v>
      </c>
      <c r="BF3">
        <f>HYPERLINK("http://dx.doi.org/10.1016/j.advwatres.2004.02.003","http://dx.doi.org/10.1016/j.advwatres.2004.02.003")</f>
        <v>0</v>
      </c>
      <c r="BI3">
        <v>12</v>
      </c>
      <c r="BJ3" t="s">
        <v>96</v>
      </c>
      <c r="BK3" t="s">
        <v>117</v>
      </c>
      <c r="BL3" t="s">
        <v>96</v>
      </c>
      <c r="BM3" t="s">
        <v>118</v>
      </c>
      <c r="BR3" t="s">
        <v>99</v>
      </c>
      <c r="BS3" t="s">
        <v>119</v>
      </c>
      <c r="BT3">
        <f>HYPERLINK("https%3A%2F%2Fwww.webofscience.com%2Fwos%2Fwoscc%2Ffull-record%2FWOS:000221179100002","View Full Record in Web of Science")</f>
        <v>0</v>
      </c>
    </row>
    <row r="4" spans="1:72" ht="12.75">
      <c r="A4" t="s">
        <v>72</v>
      </c>
      <c r="B4" t="s">
        <v>120</v>
      </c>
      <c r="F4" t="s">
        <v>120</v>
      </c>
      <c r="I4" t="s">
        <v>121</v>
      </c>
      <c r="J4" t="s">
        <v>76</v>
      </c>
      <c r="M4" t="s">
        <v>77</v>
      </c>
      <c r="N4" t="s">
        <v>78</v>
      </c>
      <c r="T4" t="s">
        <v>122</v>
      </c>
      <c r="V4" t="s">
        <v>123</v>
      </c>
      <c r="W4" t="s">
        <v>124</v>
      </c>
      <c r="Y4" t="s">
        <v>125</v>
      </c>
      <c r="Z4" t="s">
        <v>126</v>
      </c>
      <c r="AB4" t="s">
        <v>127</v>
      </c>
      <c r="AG4">
        <v>18</v>
      </c>
      <c r="AH4">
        <v>8</v>
      </c>
      <c r="AI4">
        <v>9</v>
      </c>
      <c r="AJ4">
        <v>1</v>
      </c>
      <c r="AK4">
        <v>5</v>
      </c>
      <c r="AL4" t="s">
        <v>87</v>
      </c>
      <c r="AM4" t="s">
        <v>88</v>
      </c>
      <c r="AN4" t="s">
        <v>89</v>
      </c>
      <c r="AO4" t="s">
        <v>90</v>
      </c>
      <c r="AP4" t="s">
        <v>91</v>
      </c>
      <c r="AR4" t="s">
        <v>92</v>
      </c>
      <c r="AS4" t="s">
        <v>93</v>
      </c>
      <c r="AT4" t="s">
        <v>128</v>
      </c>
      <c r="AU4">
        <v>2004</v>
      </c>
      <c r="AV4">
        <v>27</v>
      </c>
      <c r="AW4">
        <v>2</v>
      </c>
      <c r="BB4">
        <v>197</v>
      </c>
      <c r="BC4">
        <v>201</v>
      </c>
      <c r="BE4" t="s">
        <v>129</v>
      </c>
      <c r="BF4">
        <f>HYPERLINK("http://dx.doi.org/10.1016/j.advwatres.2003.11.005","http://dx.doi.org/10.1016/j.advwatres.2003.11.005")</f>
        <v>0</v>
      </c>
      <c r="BI4">
        <v>5</v>
      </c>
      <c r="BJ4" t="s">
        <v>96</v>
      </c>
      <c r="BK4" t="s">
        <v>97</v>
      </c>
      <c r="BL4" t="s">
        <v>96</v>
      </c>
      <c r="BM4" t="s">
        <v>130</v>
      </c>
      <c r="BR4" t="s">
        <v>99</v>
      </c>
      <c r="BS4" t="s">
        <v>131</v>
      </c>
      <c r="BT4">
        <f>HYPERLINK("https%3A%2F%2Fwww.webofscience.com%2Fwos%2Fwoscc%2Ffull-record%2FWOS:000189227900008","View Full Record in Web of Science")</f>
        <v>0</v>
      </c>
    </row>
    <row r="5" spans="1:72" ht="12.75">
      <c r="A5" t="s">
        <v>72</v>
      </c>
      <c r="B5" t="s">
        <v>132</v>
      </c>
      <c r="F5" t="s">
        <v>132</v>
      </c>
      <c r="I5" t="s">
        <v>133</v>
      </c>
      <c r="J5" t="s">
        <v>76</v>
      </c>
      <c r="M5" t="s">
        <v>77</v>
      </c>
      <c r="N5" t="s">
        <v>78</v>
      </c>
      <c r="U5" t="s">
        <v>134</v>
      </c>
      <c r="V5" t="s">
        <v>135</v>
      </c>
      <c r="W5" t="s">
        <v>136</v>
      </c>
      <c r="Y5" t="s">
        <v>137</v>
      </c>
      <c r="Z5" t="s">
        <v>138</v>
      </c>
      <c r="AA5" t="s">
        <v>139</v>
      </c>
      <c r="AB5" t="s">
        <v>140</v>
      </c>
      <c r="AG5">
        <v>45</v>
      </c>
      <c r="AH5">
        <v>17</v>
      </c>
      <c r="AI5">
        <v>17</v>
      </c>
      <c r="AJ5">
        <v>0</v>
      </c>
      <c r="AK5">
        <v>5</v>
      </c>
      <c r="AL5" t="s">
        <v>87</v>
      </c>
      <c r="AM5" t="s">
        <v>88</v>
      </c>
      <c r="AN5" t="s">
        <v>89</v>
      </c>
      <c r="AO5" t="s">
        <v>90</v>
      </c>
      <c r="AP5" t="s">
        <v>91</v>
      </c>
      <c r="AR5" t="s">
        <v>92</v>
      </c>
      <c r="AS5" t="s">
        <v>93</v>
      </c>
      <c r="AT5" t="s">
        <v>141</v>
      </c>
      <c r="AU5">
        <v>2004</v>
      </c>
      <c r="AV5">
        <v>27</v>
      </c>
      <c r="AW5">
        <v>11</v>
      </c>
      <c r="BB5">
        <v>1087</v>
      </c>
      <c r="BC5">
        <v>1104</v>
      </c>
      <c r="BE5" t="s">
        <v>142</v>
      </c>
      <c r="BF5">
        <f>HYPERLINK("http://dx.doi.org/10.1016/j.advwatres.2004.08.002","http://dx.doi.org/10.1016/j.advwatres.2004.08.002")</f>
        <v>0</v>
      </c>
      <c r="BI5">
        <v>18</v>
      </c>
      <c r="BJ5" t="s">
        <v>96</v>
      </c>
      <c r="BK5" t="s">
        <v>97</v>
      </c>
      <c r="BL5" t="s">
        <v>96</v>
      </c>
      <c r="BM5" t="s">
        <v>143</v>
      </c>
      <c r="BR5" t="s">
        <v>99</v>
      </c>
      <c r="BS5" t="s">
        <v>144</v>
      </c>
      <c r="BT5">
        <f>HYPERLINK("https%3A%2F%2Fwww.webofscience.com%2Fwos%2Fwoscc%2Ffull-record%2FWOS:000225228300004","View Full Record in Web of Science")</f>
        <v>0</v>
      </c>
    </row>
    <row r="6" spans="1:72" ht="12.75">
      <c r="A6" t="s">
        <v>72</v>
      </c>
      <c r="B6" t="s">
        <v>145</v>
      </c>
      <c r="F6" t="s">
        <v>145</v>
      </c>
      <c r="I6" t="s">
        <v>146</v>
      </c>
      <c r="J6" t="s">
        <v>76</v>
      </c>
      <c r="M6" t="s">
        <v>77</v>
      </c>
      <c r="N6" t="s">
        <v>147</v>
      </c>
      <c r="W6" t="s">
        <v>148</v>
      </c>
      <c r="Y6" t="s">
        <v>149</v>
      </c>
      <c r="Z6" t="s">
        <v>150</v>
      </c>
      <c r="AA6" t="s">
        <v>151</v>
      </c>
      <c r="AB6" t="s">
        <v>152</v>
      </c>
      <c r="AG6">
        <v>1</v>
      </c>
      <c r="AH6">
        <v>0</v>
      </c>
      <c r="AI6">
        <v>0</v>
      </c>
      <c r="AJ6">
        <v>0</v>
      </c>
      <c r="AK6">
        <v>0</v>
      </c>
      <c r="AL6" t="s">
        <v>87</v>
      </c>
      <c r="AM6" t="s">
        <v>88</v>
      </c>
      <c r="AN6" t="s">
        <v>89</v>
      </c>
      <c r="AO6" t="s">
        <v>90</v>
      </c>
      <c r="AR6" t="s">
        <v>92</v>
      </c>
      <c r="AS6" t="s">
        <v>93</v>
      </c>
      <c r="AT6" t="s">
        <v>153</v>
      </c>
      <c r="AU6">
        <v>2004</v>
      </c>
      <c r="AV6">
        <v>27</v>
      </c>
      <c r="AW6">
        <v>10</v>
      </c>
      <c r="BB6">
        <v>1043</v>
      </c>
      <c r="BC6">
        <v>1044</v>
      </c>
      <c r="BE6" t="s">
        <v>154</v>
      </c>
      <c r="BF6">
        <f>HYPERLINK("http://dx.doi.org/10.1016/j.advwatres.2004.05.011","http://dx.doi.org/10.1016/j.advwatres.2004.05.011")</f>
        <v>0</v>
      </c>
      <c r="BI6">
        <v>2</v>
      </c>
      <c r="BJ6" t="s">
        <v>96</v>
      </c>
      <c r="BK6" t="s">
        <v>97</v>
      </c>
      <c r="BL6" t="s">
        <v>96</v>
      </c>
      <c r="BM6" t="s">
        <v>155</v>
      </c>
      <c r="BR6" t="s">
        <v>99</v>
      </c>
      <c r="BS6" t="s">
        <v>156</v>
      </c>
      <c r="BT6">
        <f>HYPERLINK("https%3A%2F%2Fwww.webofscience.com%2Fwos%2Fwoscc%2Ffull-record%2FWOS:000225018100009","View Full Record in Web of Science")</f>
        <v>0</v>
      </c>
    </row>
    <row r="7" spans="1:72" ht="12.75">
      <c r="A7" t="s">
        <v>72</v>
      </c>
      <c r="B7" t="s">
        <v>157</v>
      </c>
      <c r="F7" t="s">
        <v>157</v>
      </c>
      <c r="I7" t="s">
        <v>158</v>
      </c>
      <c r="J7" t="s">
        <v>76</v>
      </c>
      <c r="M7" t="s">
        <v>77</v>
      </c>
      <c r="N7" t="s">
        <v>78</v>
      </c>
      <c r="T7" t="s">
        <v>159</v>
      </c>
      <c r="U7" t="s">
        <v>160</v>
      </c>
      <c r="V7" t="s">
        <v>161</v>
      </c>
      <c r="W7" t="s">
        <v>162</v>
      </c>
      <c r="Y7" t="s">
        <v>163</v>
      </c>
      <c r="Z7" t="s">
        <v>164</v>
      </c>
      <c r="AB7" t="s">
        <v>165</v>
      </c>
      <c r="AG7">
        <v>35</v>
      </c>
      <c r="AH7">
        <v>20</v>
      </c>
      <c r="AI7">
        <v>20</v>
      </c>
      <c r="AJ7">
        <v>0</v>
      </c>
      <c r="AK7">
        <v>3</v>
      </c>
      <c r="AL7" t="s">
        <v>87</v>
      </c>
      <c r="AM7" t="s">
        <v>88</v>
      </c>
      <c r="AN7" t="s">
        <v>89</v>
      </c>
      <c r="AO7" t="s">
        <v>90</v>
      </c>
      <c r="AP7" t="s">
        <v>91</v>
      </c>
      <c r="AR7" t="s">
        <v>92</v>
      </c>
      <c r="AS7" t="s">
        <v>93</v>
      </c>
      <c r="AT7" t="s">
        <v>166</v>
      </c>
      <c r="AU7">
        <v>2004</v>
      </c>
      <c r="AV7">
        <v>27</v>
      </c>
      <c r="AW7">
        <v>5</v>
      </c>
      <c r="BB7">
        <v>497</v>
      </c>
      <c r="BC7">
        <v>507</v>
      </c>
      <c r="BE7" t="s">
        <v>167</v>
      </c>
      <c r="BF7">
        <f>HYPERLINK("http://dx.doi.org/10.1016/j.advwatres.2004.02.015","http://dx.doi.org/10.1016/j.advwatres.2004.02.015")</f>
        <v>0</v>
      </c>
      <c r="BI7">
        <v>10</v>
      </c>
      <c r="BJ7" t="s">
        <v>96</v>
      </c>
      <c r="BK7" t="s">
        <v>97</v>
      </c>
      <c r="BL7" t="s">
        <v>96</v>
      </c>
      <c r="BM7" t="s">
        <v>168</v>
      </c>
      <c r="BR7" t="s">
        <v>99</v>
      </c>
      <c r="BS7" t="s">
        <v>169</v>
      </c>
      <c r="BT7">
        <f>HYPERLINK("https%3A%2F%2Fwww.webofscience.com%2Fwos%2Fwoscc%2Ffull-record%2FWOS:000221677800003","View Full Record in Web of Science")</f>
        <v>0</v>
      </c>
    </row>
    <row r="8" spans="1:72" ht="12.75">
      <c r="A8" t="s">
        <v>72</v>
      </c>
      <c r="B8" t="s">
        <v>120</v>
      </c>
      <c r="F8" t="s">
        <v>120</v>
      </c>
      <c r="I8" t="s">
        <v>170</v>
      </c>
      <c r="J8" t="s">
        <v>76</v>
      </c>
      <c r="M8" t="s">
        <v>77</v>
      </c>
      <c r="N8" t="s">
        <v>78</v>
      </c>
      <c r="T8" t="s">
        <v>171</v>
      </c>
      <c r="U8" t="s">
        <v>172</v>
      </c>
      <c r="V8" t="s">
        <v>173</v>
      </c>
      <c r="W8" t="s">
        <v>174</v>
      </c>
      <c r="Y8" t="s">
        <v>175</v>
      </c>
      <c r="Z8" t="s">
        <v>126</v>
      </c>
      <c r="AB8" t="s">
        <v>127</v>
      </c>
      <c r="AG8">
        <v>24</v>
      </c>
      <c r="AH8">
        <v>49</v>
      </c>
      <c r="AI8">
        <v>50</v>
      </c>
      <c r="AJ8">
        <v>1</v>
      </c>
      <c r="AK8">
        <v>20</v>
      </c>
      <c r="AL8" t="s">
        <v>87</v>
      </c>
      <c r="AM8" t="s">
        <v>88</v>
      </c>
      <c r="AN8" t="s">
        <v>89</v>
      </c>
      <c r="AO8" t="s">
        <v>90</v>
      </c>
      <c r="AP8" t="s">
        <v>91</v>
      </c>
      <c r="AR8" t="s">
        <v>92</v>
      </c>
      <c r="AS8" t="s">
        <v>93</v>
      </c>
      <c r="AT8" t="s">
        <v>128</v>
      </c>
      <c r="AU8">
        <v>2004</v>
      </c>
      <c r="AV8">
        <v>27</v>
      </c>
      <c r="AW8">
        <v>2</v>
      </c>
      <c r="BB8">
        <v>175</v>
      </c>
      <c r="BC8">
        <v>183</v>
      </c>
      <c r="BE8" t="s">
        <v>176</v>
      </c>
      <c r="BF8">
        <f>HYPERLINK("http://dx.doi.org/10.1016/j.advwatres.2003.10.004","http://dx.doi.org/10.1016/j.advwatres.2003.10.004")</f>
        <v>0</v>
      </c>
      <c r="BI8">
        <v>9</v>
      </c>
      <c r="BJ8" t="s">
        <v>96</v>
      </c>
      <c r="BK8" t="s">
        <v>97</v>
      </c>
      <c r="BL8" t="s">
        <v>96</v>
      </c>
      <c r="BM8" t="s">
        <v>130</v>
      </c>
      <c r="BR8" t="s">
        <v>99</v>
      </c>
      <c r="BS8" t="s">
        <v>177</v>
      </c>
      <c r="BT8">
        <f>HYPERLINK("https%3A%2F%2Fwww.webofscience.com%2Fwos%2Fwoscc%2Ffull-record%2FWOS:000189227900006","View Full Record in Web of Science")</f>
        <v>0</v>
      </c>
    </row>
    <row r="9" spans="1:72" ht="12.75">
      <c r="A9" t="s">
        <v>72</v>
      </c>
      <c r="B9" t="s">
        <v>178</v>
      </c>
      <c r="F9" t="s">
        <v>178</v>
      </c>
      <c r="I9" t="s">
        <v>179</v>
      </c>
      <c r="J9" t="s">
        <v>76</v>
      </c>
      <c r="M9" t="s">
        <v>77</v>
      </c>
      <c r="N9" t="s">
        <v>147</v>
      </c>
      <c r="U9" t="s">
        <v>180</v>
      </c>
      <c r="W9" t="s">
        <v>181</v>
      </c>
      <c r="Y9" t="s">
        <v>182</v>
      </c>
      <c r="Z9" t="s">
        <v>183</v>
      </c>
      <c r="AA9" t="s">
        <v>184</v>
      </c>
      <c r="AB9" t="s">
        <v>185</v>
      </c>
      <c r="AG9">
        <v>8</v>
      </c>
      <c r="AH9">
        <v>7</v>
      </c>
      <c r="AI9">
        <v>8</v>
      </c>
      <c r="AJ9">
        <v>0</v>
      </c>
      <c r="AK9">
        <v>0</v>
      </c>
      <c r="AL9" t="s">
        <v>87</v>
      </c>
      <c r="AM9" t="s">
        <v>88</v>
      </c>
      <c r="AN9" t="s">
        <v>89</v>
      </c>
      <c r="AO9" t="s">
        <v>90</v>
      </c>
      <c r="AP9" t="s">
        <v>91</v>
      </c>
      <c r="AR9" t="s">
        <v>92</v>
      </c>
      <c r="AS9" t="s">
        <v>93</v>
      </c>
      <c r="AT9" t="s">
        <v>153</v>
      </c>
      <c r="AU9">
        <v>2004</v>
      </c>
      <c r="AV9">
        <v>27</v>
      </c>
      <c r="AW9">
        <v>10</v>
      </c>
      <c r="BB9">
        <v>1041</v>
      </c>
      <c r="BC9">
        <v>1042</v>
      </c>
      <c r="BE9" t="s">
        <v>186</v>
      </c>
      <c r="BF9">
        <f>HYPERLINK("http://dx.doi.org/10.1016/j.advwatres.2004.06.001","http://dx.doi.org/10.1016/j.advwatres.2004.06.001")</f>
        <v>0</v>
      </c>
      <c r="BI9">
        <v>2</v>
      </c>
      <c r="BJ9" t="s">
        <v>96</v>
      </c>
      <c r="BK9" t="s">
        <v>97</v>
      </c>
      <c r="BL9" t="s">
        <v>96</v>
      </c>
      <c r="BM9" t="s">
        <v>155</v>
      </c>
      <c r="BR9" t="s">
        <v>99</v>
      </c>
      <c r="BS9" t="s">
        <v>187</v>
      </c>
      <c r="BT9">
        <f>HYPERLINK("https%3A%2F%2Fwww.webofscience.com%2Fwos%2Fwoscc%2Ffull-record%2FWOS:000225018100008","View Full Record in Web of Science")</f>
        <v>0</v>
      </c>
    </row>
    <row r="10" spans="1:72" ht="12.75">
      <c r="A10" t="s">
        <v>72</v>
      </c>
      <c r="B10" t="s">
        <v>188</v>
      </c>
      <c r="F10" t="s">
        <v>188</v>
      </c>
      <c r="I10" t="s">
        <v>189</v>
      </c>
      <c r="J10" t="s">
        <v>76</v>
      </c>
      <c r="M10" t="s">
        <v>77</v>
      </c>
      <c r="N10" t="s">
        <v>78</v>
      </c>
      <c r="T10" t="s">
        <v>190</v>
      </c>
      <c r="V10" t="s">
        <v>191</v>
      </c>
      <c r="W10" t="s">
        <v>192</v>
      </c>
      <c r="Y10" t="s">
        <v>193</v>
      </c>
      <c r="Z10" t="s">
        <v>194</v>
      </c>
      <c r="AG10">
        <v>20</v>
      </c>
      <c r="AH10">
        <v>72</v>
      </c>
      <c r="AI10">
        <v>73</v>
      </c>
      <c r="AJ10">
        <v>1</v>
      </c>
      <c r="AK10">
        <v>10</v>
      </c>
      <c r="AL10" t="s">
        <v>87</v>
      </c>
      <c r="AM10" t="s">
        <v>88</v>
      </c>
      <c r="AN10" t="s">
        <v>89</v>
      </c>
      <c r="AO10" t="s">
        <v>90</v>
      </c>
      <c r="AP10" t="s">
        <v>91</v>
      </c>
      <c r="AR10" t="s">
        <v>92</v>
      </c>
      <c r="AS10" t="s">
        <v>93</v>
      </c>
      <c r="AT10" t="s">
        <v>195</v>
      </c>
      <c r="AU10">
        <v>2004</v>
      </c>
      <c r="AV10">
        <v>27</v>
      </c>
      <c r="AW10">
        <v>1</v>
      </c>
      <c r="BB10">
        <v>57</v>
      </c>
      <c r="BC10">
        <v>69</v>
      </c>
      <c r="BE10" t="s">
        <v>196</v>
      </c>
      <c r="BF10">
        <f>HYPERLINK("http://dx.doi.org/10.1016/j.advwatres.2003.09.008","http://dx.doi.org/10.1016/j.advwatres.2003.09.008")</f>
        <v>0</v>
      </c>
      <c r="BI10">
        <v>13</v>
      </c>
      <c r="BJ10" t="s">
        <v>96</v>
      </c>
      <c r="BK10" t="s">
        <v>97</v>
      </c>
      <c r="BL10" t="s">
        <v>96</v>
      </c>
      <c r="BM10" t="s">
        <v>197</v>
      </c>
      <c r="BR10" t="s">
        <v>99</v>
      </c>
      <c r="BS10" t="s">
        <v>198</v>
      </c>
      <c r="BT10">
        <f>HYPERLINK("https%3A%2F%2Fwww.webofscience.com%2Fwos%2Fwoscc%2Ffull-record%2FWOS:000187722000006","View Full Record in Web of Science")</f>
        <v>0</v>
      </c>
    </row>
    <row r="11" spans="1:72" ht="12.75">
      <c r="A11" t="s">
        <v>72</v>
      </c>
      <c r="B11" t="s">
        <v>199</v>
      </c>
      <c r="F11" t="s">
        <v>199</v>
      </c>
      <c r="I11" t="s">
        <v>200</v>
      </c>
      <c r="J11" t="s">
        <v>76</v>
      </c>
      <c r="M11" t="s">
        <v>77</v>
      </c>
      <c r="N11" t="s">
        <v>78</v>
      </c>
      <c r="T11" t="s">
        <v>201</v>
      </c>
      <c r="U11" t="s">
        <v>202</v>
      </c>
      <c r="V11" t="s">
        <v>203</v>
      </c>
      <c r="W11" t="s">
        <v>204</v>
      </c>
      <c r="Y11" t="s">
        <v>205</v>
      </c>
      <c r="Z11" t="s">
        <v>206</v>
      </c>
      <c r="AA11" t="s">
        <v>207</v>
      </c>
      <c r="AB11" t="s">
        <v>208</v>
      </c>
      <c r="AG11">
        <v>42</v>
      </c>
      <c r="AH11">
        <v>18</v>
      </c>
      <c r="AI11">
        <v>19</v>
      </c>
      <c r="AJ11">
        <v>2</v>
      </c>
      <c r="AK11">
        <v>11</v>
      </c>
      <c r="AL11" t="s">
        <v>87</v>
      </c>
      <c r="AM11" t="s">
        <v>88</v>
      </c>
      <c r="AN11" t="s">
        <v>89</v>
      </c>
      <c r="AO11" t="s">
        <v>90</v>
      </c>
      <c r="AP11" t="s">
        <v>91</v>
      </c>
      <c r="AR11" t="s">
        <v>92</v>
      </c>
      <c r="AS11" t="s">
        <v>93</v>
      </c>
      <c r="AT11" t="s">
        <v>94</v>
      </c>
      <c r="AU11">
        <v>2004</v>
      </c>
      <c r="AV11">
        <v>27</v>
      </c>
      <c r="AW11">
        <v>9</v>
      </c>
      <c r="BB11">
        <v>925</v>
      </c>
      <c r="BC11">
        <v>936</v>
      </c>
      <c r="BE11" t="s">
        <v>209</v>
      </c>
      <c r="BF11">
        <f>HYPERLINK("http://dx.doi.org/10.1016/j.advwatres.2004.06.005","http://dx.doi.org/10.1016/j.advwatres.2004.06.005")</f>
        <v>0</v>
      </c>
      <c r="BI11">
        <v>12</v>
      </c>
      <c r="BJ11" t="s">
        <v>96</v>
      </c>
      <c r="BK11" t="s">
        <v>97</v>
      </c>
      <c r="BL11" t="s">
        <v>96</v>
      </c>
      <c r="BM11" t="s">
        <v>98</v>
      </c>
      <c r="BR11" t="s">
        <v>99</v>
      </c>
      <c r="BS11" t="s">
        <v>210</v>
      </c>
      <c r="BT11">
        <f>HYPERLINK("https%3A%2F%2Fwww.webofscience.com%2Fwos%2Fwoscc%2Ffull-record%2FWOS:000224494000006","View Full Record in Web of Science")</f>
        <v>0</v>
      </c>
    </row>
    <row r="12" spans="1:72" ht="12.75">
      <c r="A12" t="s">
        <v>72</v>
      </c>
      <c r="B12" t="s">
        <v>211</v>
      </c>
      <c r="F12" t="s">
        <v>211</v>
      </c>
      <c r="I12" t="s">
        <v>212</v>
      </c>
      <c r="J12" t="s">
        <v>76</v>
      </c>
      <c r="M12" t="s">
        <v>77</v>
      </c>
      <c r="N12" t="s">
        <v>78</v>
      </c>
      <c r="T12" t="s">
        <v>213</v>
      </c>
      <c r="U12" t="s">
        <v>214</v>
      </c>
      <c r="V12" t="s">
        <v>215</v>
      </c>
      <c r="W12" t="s">
        <v>216</v>
      </c>
      <c r="Y12" t="s">
        <v>217</v>
      </c>
      <c r="Z12" t="s">
        <v>218</v>
      </c>
      <c r="AA12" t="s">
        <v>219</v>
      </c>
      <c r="AB12" t="s">
        <v>220</v>
      </c>
      <c r="AG12">
        <v>42</v>
      </c>
      <c r="AH12">
        <v>30</v>
      </c>
      <c r="AI12">
        <v>31</v>
      </c>
      <c r="AJ12">
        <v>0</v>
      </c>
      <c r="AK12">
        <v>4</v>
      </c>
      <c r="AL12" t="s">
        <v>87</v>
      </c>
      <c r="AM12" t="s">
        <v>88</v>
      </c>
      <c r="AN12" t="s">
        <v>89</v>
      </c>
      <c r="AO12" t="s">
        <v>90</v>
      </c>
      <c r="AP12" t="s">
        <v>91</v>
      </c>
      <c r="AR12" t="s">
        <v>92</v>
      </c>
      <c r="AS12" t="s">
        <v>93</v>
      </c>
      <c r="AT12" t="s">
        <v>221</v>
      </c>
      <c r="AU12">
        <v>2004</v>
      </c>
      <c r="AV12">
        <v>27</v>
      </c>
      <c r="AW12">
        <v>6</v>
      </c>
      <c r="BB12">
        <v>601</v>
      </c>
      <c r="BC12">
        <v>615</v>
      </c>
      <c r="BE12" t="s">
        <v>222</v>
      </c>
      <c r="BF12">
        <f>HYPERLINK("http://dx.doi.org/10.1016/j.advwatres.2004.03.002","http://dx.doi.org/10.1016/j.advwatres.2004.03.002")</f>
        <v>0</v>
      </c>
      <c r="BI12">
        <v>15</v>
      </c>
      <c r="BJ12" t="s">
        <v>96</v>
      </c>
      <c r="BK12" t="s">
        <v>97</v>
      </c>
      <c r="BL12" t="s">
        <v>96</v>
      </c>
      <c r="BM12" t="s">
        <v>223</v>
      </c>
      <c r="BR12" t="s">
        <v>99</v>
      </c>
      <c r="BS12" t="s">
        <v>224</v>
      </c>
      <c r="BT12">
        <f>HYPERLINK("https%3A%2F%2Fwww.webofscience.com%2Fwos%2Fwoscc%2Ffull-record%2FWOS:000221814200003","View Full Record in Web of Science")</f>
        <v>0</v>
      </c>
    </row>
    <row r="13" spans="1:72" ht="12.75">
      <c r="A13" t="s">
        <v>72</v>
      </c>
      <c r="B13" t="s">
        <v>225</v>
      </c>
      <c r="F13" t="s">
        <v>225</v>
      </c>
      <c r="I13" t="s">
        <v>226</v>
      </c>
      <c r="J13" t="s">
        <v>76</v>
      </c>
      <c r="M13" t="s">
        <v>77</v>
      </c>
      <c r="N13" t="s">
        <v>78</v>
      </c>
      <c r="T13" t="s">
        <v>227</v>
      </c>
      <c r="U13" t="s">
        <v>228</v>
      </c>
      <c r="V13" t="s">
        <v>229</v>
      </c>
      <c r="W13" t="s">
        <v>230</v>
      </c>
      <c r="Y13" t="s">
        <v>231</v>
      </c>
      <c r="Z13" t="s">
        <v>232</v>
      </c>
      <c r="AG13">
        <v>30</v>
      </c>
      <c r="AH13">
        <v>44</v>
      </c>
      <c r="AI13">
        <v>47</v>
      </c>
      <c r="AJ13">
        <v>0</v>
      </c>
      <c r="AK13">
        <v>8</v>
      </c>
      <c r="AL13" t="s">
        <v>87</v>
      </c>
      <c r="AM13" t="s">
        <v>88</v>
      </c>
      <c r="AN13" t="s">
        <v>89</v>
      </c>
      <c r="AO13" t="s">
        <v>90</v>
      </c>
      <c r="AP13" t="s">
        <v>91</v>
      </c>
      <c r="AR13" t="s">
        <v>92</v>
      </c>
      <c r="AS13" t="s">
        <v>93</v>
      </c>
      <c r="AT13" t="s">
        <v>233</v>
      </c>
      <c r="AU13">
        <v>2004</v>
      </c>
      <c r="AV13">
        <v>27</v>
      </c>
      <c r="AW13">
        <v>3</v>
      </c>
      <c r="BB13">
        <v>259</v>
      </c>
      <c r="BC13">
        <v>268</v>
      </c>
      <c r="BE13" t="s">
        <v>234</v>
      </c>
      <c r="BF13">
        <f>HYPERLINK("http://dx.doi.org/10.1016/j.advwatres.2003.12.006","http://dx.doi.org/10.1016/j.advwatres.2003.12.006")</f>
        <v>0</v>
      </c>
      <c r="BI13">
        <v>10</v>
      </c>
      <c r="BJ13" t="s">
        <v>96</v>
      </c>
      <c r="BK13" t="s">
        <v>97</v>
      </c>
      <c r="BL13" t="s">
        <v>96</v>
      </c>
      <c r="BM13" t="s">
        <v>235</v>
      </c>
      <c r="BR13" t="s">
        <v>99</v>
      </c>
      <c r="BS13" t="s">
        <v>236</v>
      </c>
      <c r="BT13">
        <f>HYPERLINK("https%3A%2F%2Fwww.webofscience.com%2Fwos%2Fwoscc%2Ffull-record%2FWOS:000220708600005","View Full Record in Web of Science")</f>
        <v>0</v>
      </c>
    </row>
    <row r="14" spans="1:72" ht="12.75">
      <c r="A14" t="s">
        <v>72</v>
      </c>
      <c r="B14" t="s">
        <v>237</v>
      </c>
      <c r="F14" t="s">
        <v>237</v>
      </c>
      <c r="I14" t="s">
        <v>238</v>
      </c>
      <c r="J14" t="s">
        <v>76</v>
      </c>
      <c r="M14" t="s">
        <v>77</v>
      </c>
      <c r="N14" t="s">
        <v>78</v>
      </c>
      <c r="T14" t="s">
        <v>239</v>
      </c>
      <c r="U14" t="s">
        <v>240</v>
      </c>
      <c r="V14" t="s">
        <v>241</v>
      </c>
      <c r="W14" t="s">
        <v>242</v>
      </c>
      <c r="Y14" t="s">
        <v>243</v>
      </c>
      <c r="Z14" t="s">
        <v>244</v>
      </c>
      <c r="AA14" t="s">
        <v>245</v>
      </c>
      <c r="AB14" t="s">
        <v>246</v>
      </c>
      <c r="AG14">
        <v>38</v>
      </c>
      <c r="AH14">
        <v>20</v>
      </c>
      <c r="AI14">
        <v>21</v>
      </c>
      <c r="AJ14">
        <v>0</v>
      </c>
      <c r="AK14">
        <v>6</v>
      </c>
      <c r="AL14" t="s">
        <v>87</v>
      </c>
      <c r="AM14" t="s">
        <v>88</v>
      </c>
      <c r="AN14" t="s">
        <v>89</v>
      </c>
      <c r="AO14" t="s">
        <v>90</v>
      </c>
      <c r="AP14" t="s">
        <v>91</v>
      </c>
      <c r="AR14" t="s">
        <v>92</v>
      </c>
      <c r="AS14" t="s">
        <v>93</v>
      </c>
      <c r="AT14" t="s">
        <v>128</v>
      </c>
      <c r="AU14">
        <v>2004</v>
      </c>
      <c r="AV14">
        <v>27</v>
      </c>
      <c r="AW14">
        <v>2</v>
      </c>
      <c r="BB14">
        <v>129</v>
      </c>
      <c r="BC14">
        <v>140</v>
      </c>
      <c r="BE14" t="s">
        <v>247</v>
      </c>
      <c r="BF14">
        <f>HYPERLINK("http://dx.doi.org/10.1016/j.advwatres.2003.11.001","http://dx.doi.org/10.1016/j.advwatres.2003.11.001")</f>
        <v>0</v>
      </c>
      <c r="BI14">
        <v>12</v>
      </c>
      <c r="BJ14" t="s">
        <v>96</v>
      </c>
      <c r="BK14" t="s">
        <v>97</v>
      </c>
      <c r="BL14" t="s">
        <v>96</v>
      </c>
      <c r="BM14" t="s">
        <v>130</v>
      </c>
      <c r="BR14" t="s">
        <v>99</v>
      </c>
      <c r="BS14" t="s">
        <v>248</v>
      </c>
      <c r="BT14">
        <f>HYPERLINK("https%3A%2F%2Fwww.webofscience.com%2Fwos%2Fwoscc%2Ffull-record%2FWOS:000189227900003","View Full Record in Web of Science")</f>
        <v>0</v>
      </c>
    </row>
    <row r="15" spans="1:72" ht="12.75">
      <c r="A15" t="s">
        <v>72</v>
      </c>
      <c r="B15" t="s">
        <v>249</v>
      </c>
      <c r="F15" t="s">
        <v>249</v>
      </c>
      <c r="I15" t="s">
        <v>250</v>
      </c>
      <c r="J15" t="s">
        <v>76</v>
      </c>
      <c r="M15" t="s">
        <v>77</v>
      </c>
      <c r="N15" t="s">
        <v>78</v>
      </c>
      <c r="T15" t="s">
        <v>251</v>
      </c>
      <c r="U15" t="s">
        <v>252</v>
      </c>
      <c r="V15" t="s">
        <v>253</v>
      </c>
      <c r="W15" t="s">
        <v>254</v>
      </c>
      <c r="Y15" t="s">
        <v>255</v>
      </c>
      <c r="Z15" t="s">
        <v>256</v>
      </c>
      <c r="AA15" t="s">
        <v>257</v>
      </c>
      <c r="AB15" t="s">
        <v>258</v>
      </c>
      <c r="AG15">
        <v>31</v>
      </c>
      <c r="AH15">
        <v>28</v>
      </c>
      <c r="AI15">
        <v>28</v>
      </c>
      <c r="AJ15">
        <v>1</v>
      </c>
      <c r="AK15">
        <v>14</v>
      </c>
      <c r="AL15" t="s">
        <v>87</v>
      </c>
      <c r="AM15" t="s">
        <v>88</v>
      </c>
      <c r="AN15" t="s">
        <v>89</v>
      </c>
      <c r="AO15" t="s">
        <v>90</v>
      </c>
      <c r="AP15" t="s">
        <v>91</v>
      </c>
      <c r="AR15" t="s">
        <v>92</v>
      </c>
      <c r="AS15" t="s">
        <v>93</v>
      </c>
      <c r="AT15" t="s">
        <v>259</v>
      </c>
      <c r="AU15">
        <v>2004</v>
      </c>
      <c r="AV15">
        <v>27</v>
      </c>
      <c r="AW15">
        <v>12</v>
      </c>
      <c r="BB15">
        <v>1167</v>
      </c>
      <c r="BC15">
        <v>1178</v>
      </c>
      <c r="BE15" t="s">
        <v>260</v>
      </c>
      <c r="BF15">
        <f>HYPERLINK("http://dx.doi.org/10.1016/j.advwatres.2004.08.004","http://dx.doi.org/10.1016/j.advwatres.2004.08.004")</f>
        <v>0</v>
      </c>
      <c r="BI15">
        <v>12</v>
      </c>
      <c r="BJ15" t="s">
        <v>96</v>
      </c>
      <c r="BK15" t="s">
        <v>97</v>
      </c>
      <c r="BL15" t="s">
        <v>96</v>
      </c>
      <c r="BM15" t="s">
        <v>261</v>
      </c>
      <c r="BR15" t="s">
        <v>99</v>
      </c>
      <c r="BS15" t="s">
        <v>262</v>
      </c>
      <c r="BT15">
        <f>HYPERLINK("https%3A%2F%2Fwww.webofscience.com%2Fwos%2Fwoscc%2Ffull-record%2FWOS:000226316000003","View Full Record in Web of Science")</f>
        <v>0</v>
      </c>
    </row>
    <row r="16" spans="1:72" ht="12.75">
      <c r="A16" t="s">
        <v>72</v>
      </c>
      <c r="B16" t="s">
        <v>263</v>
      </c>
      <c r="F16" t="s">
        <v>263</v>
      </c>
      <c r="I16" t="s">
        <v>264</v>
      </c>
      <c r="J16" t="s">
        <v>76</v>
      </c>
      <c r="M16" t="s">
        <v>77</v>
      </c>
      <c r="N16" t="s">
        <v>78</v>
      </c>
      <c r="T16" t="s">
        <v>265</v>
      </c>
      <c r="U16" t="s">
        <v>266</v>
      </c>
      <c r="V16" t="s">
        <v>267</v>
      </c>
      <c r="W16" t="s">
        <v>268</v>
      </c>
      <c r="Y16" t="s">
        <v>269</v>
      </c>
      <c r="Z16" t="s">
        <v>270</v>
      </c>
      <c r="AA16" t="s">
        <v>271</v>
      </c>
      <c r="AG16">
        <v>54</v>
      </c>
      <c r="AH16">
        <v>29</v>
      </c>
      <c r="AI16">
        <v>30</v>
      </c>
      <c r="AJ16">
        <v>1</v>
      </c>
      <c r="AK16">
        <v>13</v>
      </c>
      <c r="AL16" t="s">
        <v>87</v>
      </c>
      <c r="AM16" t="s">
        <v>88</v>
      </c>
      <c r="AN16" t="s">
        <v>89</v>
      </c>
      <c r="AO16" t="s">
        <v>90</v>
      </c>
      <c r="AR16" t="s">
        <v>92</v>
      </c>
      <c r="AS16" t="s">
        <v>93</v>
      </c>
      <c r="AT16" t="s">
        <v>153</v>
      </c>
      <c r="AU16">
        <v>2004</v>
      </c>
      <c r="AV16">
        <v>27</v>
      </c>
      <c r="AW16">
        <v>10</v>
      </c>
      <c r="BB16">
        <v>1005</v>
      </c>
      <c r="BC16">
        <v>1016</v>
      </c>
      <c r="BE16" t="s">
        <v>272</v>
      </c>
      <c r="BF16">
        <f>HYPERLINK("http://dx.doi.org/10.1016/j.advwatres.2004.07.006","http://dx.doi.org/10.1016/j.advwatres.2004.07.006")</f>
        <v>0</v>
      </c>
      <c r="BI16">
        <v>12</v>
      </c>
      <c r="BJ16" t="s">
        <v>96</v>
      </c>
      <c r="BK16" t="s">
        <v>97</v>
      </c>
      <c r="BL16" t="s">
        <v>96</v>
      </c>
      <c r="BM16" t="s">
        <v>155</v>
      </c>
      <c r="BR16" t="s">
        <v>99</v>
      </c>
      <c r="BS16" t="s">
        <v>273</v>
      </c>
      <c r="BT16">
        <f>HYPERLINK("https%3A%2F%2Fwww.webofscience.com%2Fwos%2Fwoscc%2Ffull-record%2FWOS:000225018100005","View Full Record in Web of Science")</f>
        <v>0</v>
      </c>
    </row>
    <row r="17" spans="1:72" ht="12.75">
      <c r="A17" t="s">
        <v>72</v>
      </c>
      <c r="B17" t="s">
        <v>274</v>
      </c>
      <c r="F17" t="s">
        <v>274</v>
      </c>
      <c r="I17" t="s">
        <v>275</v>
      </c>
      <c r="J17" t="s">
        <v>76</v>
      </c>
      <c r="M17" t="s">
        <v>77</v>
      </c>
      <c r="N17" t="s">
        <v>103</v>
      </c>
      <c r="O17" t="s">
        <v>104</v>
      </c>
      <c r="P17" t="s">
        <v>105</v>
      </c>
      <c r="Q17" t="s">
        <v>106</v>
      </c>
      <c r="R17" t="s">
        <v>107</v>
      </c>
      <c r="T17" t="s">
        <v>276</v>
      </c>
      <c r="U17" t="s">
        <v>277</v>
      </c>
      <c r="V17" t="s">
        <v>278</v>
      </c>
      <c r="W17" t="s">
        <v>279</v>
      </c>
      <c r="Y17" t="s">
        <v>280</v>
      </c>
      <c r="Z17" t="s">
        <v>281</v>
      </c>
      <c r="AB17" t="s">
        <v>282</v>
      </c>
      <c r="AG17">
        <v>41</v>
      </c>
      <c r="AH17">
        <v>16</v>
      </c>
      <c r="AI17">
        <v>16</v>
      </c>
      <c r="AJ17">
        <v>1</v>
      </c>
      <c r="AK17">
        <v>9</v>
      </c>
      <c r="AL17" t="s">
        <v>87</v>
      </c>
      <c r="AM17" t="s">
        <v>88</v>
      </c>
      <c r="AN17" t="s">
        <v>89</v>
      </c>
      <c r="AO17" t="s">
        <v>90</v>
      </c>
      <c r="AP17" t="s">
        <v>91</v>
      </c>
      <c r="AR17" t="s">
        <v>92</v>
      </c>
      <c r="AS17" t="s">
        <v>93</v>
      </c>
      <c r="AT17" t="s">
        <v>115</v>
      </c>
      <c r="AU17">
        <v>2004</v>
      </c>
      <c r="AV17">
        <v>27</v>
      </c>
      <c r="AW17">
        <v>4</v>
      </c>
      <c r="BB17">
        <v>335</v>
      </c>
      <c r="BC17">
        <v>348</v>
      </c>
      <c r="BE17" t="s">
        <v>283</v>
      </c>
      <c r="BF17">
        <f>HYPERLINK("http://dx.doi.org/10.1016/j.advwatres.2004.02.012","http://dx.doi.org/10.1016/j.advwatres.2004.02.012")</f>
        <v>0</v>
      </c>
      <c r="BI17">
        <v>14</v>
      </c>
      <c r="BJ17" t="s">
        <v>96</v>
      </c>
      <c r="BK17" t="s">
        <v>117</v>
      </c>
      <c r="BL17" t="s">
        <v>96</v>
      </c>
      <c r="BM17" t="s">
        <v>118</v>
      </c>
      <c r="BR17" t="s">
        <v>99</v>
      </c>
      <c r="BS17" t="s">
        <v>284</v>
      </c>
      <c r="BT17">
        <f>HYPERLINK("https%3A%2F%2Fwww.webofscience.com%2Fwos%2Fwoscc%2Ffull-record%2FWOS:000221179100004","View Full Record in Web of Science")</f>
        <v>0</v>
      </c>
    </row>
    <row r="18" spans="1:72" ht="12.75">
      <c r="A18" t="s">
        <v>72</v>
      </c>
      <c r="B18" t="s">
        <v>285</v>
      </c>
      <c r="F18" t="s">
        <v>285</v>
      </c>
      <c r="I18" t="s">
        <v>286</v>
      </c>
      <c r="J18" t="s">
        <v>76</v>
      </c>
      <c r="M18" t="s">
        <v>77</v>
      </c>
      <c r="N18" t="s">
        <v>78</v>
      </c>
      <c r="T18" t="s">
        <v>287</v>
      </c>
      <c r="U18" t="s">
        <v>288</v>
      </c>
      <c r="V18" t="s">
        <v>289</v>
      </c>
      <c r="W18" t="s">
        <v>290</v>
      </c>
      <c r="Y18" t="s">
        <v>291</v>
      </c>
      <c r="Z18" t="s">
        <v>292</v>
      </c>
      <c r="AG18">
        <v>86</v>
      </c>
      <c r="AH18">
        <v>42</v>
      </c>
      <c r="AI18">
        <v>44</v>
      </c>
      <c r="AJ18">
        <v>0</v>
      </c>
      <c r="AK18">
        <v>17</v>
      </c>
      <c r="AL18" t="s">
        <v>87</v>
      </c>
      <c r="AM18" t="s">
        <v>88</v>
      </c>
      <c r="AN18" t="s">
        <v>89</v>
      </c>
      <c r="AO18" t="s">
        <v>90</v>
      </c>
      <c r="AP18" t="s">
        <v>91</v>
      </c>
      <c r="AR18" t="s">
        <v>92</v>
      </c>
      <c r="AS18" t="s">
        <v>93</v>
      </c>
      <c r="AT18" t="s">
        <v>293</v>
      </c>
      <c r="AU18">
        <v>2004</v>
      </c>
      <c r="AV18">
        <v>27</v>
      </c>
      <c r="AW18">
        <v>7</v>
      </c>
      <c r="BB18">
        <v>707</v>
      </c>
      <c r="BC18">
        <v>723</v>
      </c>
      <c r="BE18" t="s">
        <v>294</v>
      </c>
      <c r="BF18">
        <f>HYPERLINK("http://dx.doi.org/10.1016/j.advwatres.2004.05.002","http://dx.doi.org/10.1016/j.advwatres.2004.05.002")</f>
        <v>0</v>
      </c>
      <c r="BI18">
        <v>17</v>
      </c>
      <c r="BJ18" t="s">
        <v>96</v>
      </c>
      <c r="BK18" t="s">
        <v>97</v>
      </c>
      <c r="BL18" t="s">
        <v>96</v>
      </c>
      <c r="BM18" t="s">
        <v>295</v>
      </c>
      <c r="BR18" t="s">
        <v>99</v>
      </c>
      <c r="BS18" t="s">
        <v>296</v>
      </c>
      <c r="BT18">
        <f>HYPERLINK("https%3A%2F%2Fwww.webofscience.com%2Fwos%2Fwoscc%2Ffull-record%2FWOS:000222810600003","View Full Record in Web of Science")</f>
        <v>0</v>
      </c>
    </row>
    <row r="19" spans="1:72" ht="12.75">
      <c r="A19" t="s">
        <v>72</v>
      </c>
      <c r="B19" t="s">
        <v>297</v>
      </c>
      <c r="F19" t="s">
        <v>297</v>
      </c>
      <c r="I19" t="s">
        <v>298</v>
      </c>
      <c r="J19" t="s">
        <v>76</v>
      </c>
      <c r="M19" t="s">
        <v>77</v>
      </c>
      <c r="N19" t="s">
        <v>78</v>
      </c>
      <c r="U19" t="s">
        <v>299</v>
      </c>
      <c r="V19" t="s">
        <v>300</v>
      </c>
      <c r="W19" t="s">
        <v>301</v>
      </c>
      <c r="Y19" t="s">
        <v>302</v>
      </c>
      <c r="Z19" t="s">
        <v>303</v>
      </c>
      <c r="AA19" t="s">
        <v>304</v>
      </c>
      <c r="AB19" t="s">
        <v>305</v>
      </c>
      <c r="AG19">
        <v>62</v>
      </c>
      <c r="AH19">
        <v>6</v>
      </c>
      <c r="AI19">
        <v>6</v>
      </c>
      <c r="AJ19">
        <v>1</v>
      </c>
      <c r="AK19">
        <v>6</v>
      </c>
      <c r="AL19" t="s">
        <v>87</v>
      </c>
      <c r="AM19" t="s">
        <v>88</v>
      </c>
      <c r="AN19" t="s">
        <v>89</v>
      </c>
      <c r="AO19" t="s">
        <v>90</v>
      </c>
      <c r="AP19" t="s">
        <v>91</v>
      </c>
      <c r="AR19" t="s">
        <v>92</v>
      </c>
      <c r="AS19" t="s">
        <v>93</v>
      </c>
      <c r="AT19" t="s">
        <v>153</v>
      </c>
      <c r="AU19">
        <v>2004</v>
      </c>
      <c r="AV19">
        <v>27</v>
      </c>
      <c r="AW19">
        <v>10</v>
      </c>
      <c r="BB19">
        <v>1017</v>
      </c>
      <c r="BC19">
        <v>1032</v>
      </c>
      <c r="BE19" t="s">
        <v>306</v>
      </c>
      <c r="BF19">
        <f>HYPERLINK("http://dx.doi.org/10.1016/j.advwatres.2004.07.004","http://dx.doi.org/10.1016/j.advwatres.2004.07.004")</f>
        <v>0</v>
      </c>
      <c r="BI19">
        <v>16</v>
      </c>
      <c r="BJ19" t="s">
        <v>96</v>
      </c>
      <c r="BK19" t="s">
        <v>97</v>
      </c>
      <c r="BL19" t="s">
        <v>96</v>
      </c>
      <c r="BM19" t="s">
        <v>155</v>
      </c>
      <c r="BR19" t="s">
        <v>99</v>
      </c>
      <c r="BS19" t="s">
        <v>307</v>
      </c>
      <c r="BT19">
        <f>HYPERLINK("https%3A%2F%2Fwww.webofscience.com%2Fwos%2Fwoscc%2Ffull-record%2FWOS:000225018100006","View Full Record in Web of Science")</f>
        <v>0</v>
      </c>
    </row>
    <row r="20" spans="1:72" ht="12.75">
      <c r="A20" t="s">
        <v>72</v>
      </c>
      <c r="B20" t="s">
        <v>73</v>
      </c>
      <c r="F20" t="s">
        <v>73</v>
      </c>
      <c r="I20" t="s">
        <v>308</v>
      </c>
      <c r="J20" t="s">
        <v>76</v>
      </c>
      <c r="M20" t="s">
        <v>77</v>
      </c>
      <c r="N20" t="s">
        <v>78</v>
      </c>
      <c r="T20" t="s">
        <v>309</v>
      </c>
      <c r="U20" t="s">
        <v>310</v>
      </c>
      <c r="V20" t="s">
        <v>311</v>
      </c>
      <c r="W20" t="s">
        <v>82</v>
      </c>
      <c r="Y20" t="s">
        <v>83</v>
      </c>
      <c r="Z20" t="s">
        <v>84</v>
      </c>
      <c r="AA20" t="s">
        <v>312</v>
      </c>
      <c r="AB20" t="s">
        <v>86</v>
      </c>
      <c r="AG20">
        <v>21</v>
      </c>
      <c r="AH20">
        <v>24</v>
      </c>
      <c r="AI20">
        <v>25</v>
      </c>
      <c r="AJ20">
        <v>1</v>
      </c>
      <c r="AK20">
        <v>8</v>
      </c>
      <c r="AL20" t="s">
        <v>87</v>
      </c>
      <c r="AM20" t="s">
        <v>88</v>
      </c>
      <c r="AN20" t="s">
        <v>89</v>
      </c>
      <c r="AO20" t="s">
        <v>90</v>
      </c>
      <c r="AP20" t="s">
        <v>91</v>
      </c>
      <c r="AR20" t="s">
        <v>92</v>
      </c>
      <c r="AS20" t="s">
        <v>93</v>
      </c>
      <c r="AT20" t="s">
        <v>313</v>
      </c>
      <c r="AU20">
        <v>2004</v>
      </c>
      <c r="AV20">
        <v>27</v>
      </c>
      <c r="AW20">
        <v>8</v>
      </c>
      <c r="BB20">
        <v>775</v>
      </c>
      <c r="BC20">
        <v>784</v>
      </c>
      <c r="BE20" t="s">
        <v>314</v>
      </c>
      <c r="BF20">
        <f>HYPERLINK("http://dx.doi.org/10.1016/j.advwatres.2004.05.007","http://dx.doi.org/10.1016/j.advwatres.2004.05.007")</f>
        <v>0</v>
      </c>
      <c r="BI20">
        <v>10</v>
      </c>
      <c r="BJ20" t="s">
        <v>96</v>
      </c>
      <c r="BK20" t="s">
        <v>97</v>
      </c>
      <c r="BL20" t="s">
        <v>96</v>
      </c>
      <c r="BM20" t="s">
        <v>315</v>
      </c>
      <c r="BR20" t="s">
        <v>99</v>
      </c>
      <c r="BS20" t="s">
        <v>316</v>
      </c>
      <c r="BT20">
        <f>HYPERLINK("https%3A%2F%2Fwww.webofscience.com%2Fwos%2Fwoscc%2Ffull-record%2FWOS:000223801200001","View Full Record in Web of Science")</f>
        <v>0</v>
      </c>
    </row>
    <row r="21" spans="1:72" ht="12.75">
      <c r="A21" t="s">
        <v>72</v>
      </c>
      <c r="B21" t="s">
        <v>317</v>
      </c>
      <c r="F21" t="s">
        <v>317</v>
      </c>
      <c r="I21" t="s">
        <v>318</v>
      </c>
      <c r="J21" t="s">
        <v>76</v>
      </c>
      <c r="M21" t="s">
        <v>77</v>
      </c>
      <c r="N21" t="s">
        <v>78</v>
      </c>
      <c r="T21" t="s">
        <v>319</v>
      </c>
      <c r="U21" t="s">
        <v>320</v>
      </c>
      <c r="V21" t="s">
        <v>321</v>
      </c>
      <c r="W21" t="s">
        <v>322</v>
      </c>
      <c r="Y21" t="s">
        <v>323</v>
      </c>
      <c r="Z21" t="s">
        <v>324</v>
      </c>
      <c r="AA21" t="s">
        <v>325</v>
      </c>
      <c r="AB21" t="s">
        <v>326</v>
      </c>
      <c r="AG21">
        <v>44</v>
      </c>
      <c r="AH21">
        <v>113</v>
      </c>
      <c r="AI21">
        <v>114</v>
      </c>
      <c r="AJ21">
        <v>0</v>
      </c>
      <c r="AK21">
        <v>32</v>
      </c>
      <c r="AL21" t="s">
        <v>87</v>
      </c>
      <c r="AM21" t="s">
        <v>88</v>
      </c>
      <c r="AN21" t="s">
        <v>89</v>
      </c>
      <c r="AO21" t="s">
        <v>90</v>
      </c>
      <c r="AP21" t="s">
        <v>91</v>
      </c>
      <c r="AR21" t="s">
        <v>92</v>
      </c>
      <c r="AS21" t="s">
        <v>93</v>
      </c>
      <c r="AT21" t="s">
        <v>221</v>
      </c>
      <c r="AU21">
        <v>2004</v>
      </c>
      <c r="AV21">
        <v>27</v>
      </c>
      <c r="AW21">
        <v>6</v>
      </c>
      <c r="BB21">
        <v>583</v>
      </c>
      <c r="BC21">
        <v>599</v>
      </c>
      <c r="BE21" t="s">
        <v>327</v>
      </c>
      <c r="BF21">
        <f>HYPERLINK("http://dx.doi.org/10.1016/j.advwatres.2004.03.003","http://dx.doi.org/10.1016/j.advwatres.2004.03.003")</f>
        <v>0</v>
      </c>
      <c r="BI21">
        <v>17</v>
      </c>
      <c r="BJ21" t="s">
        <v>96</v>
      </c>
      <c r="BK21" t="s">
        <v>97</v>
      </c>
      <c r="BL21" t="s">
        <v>96</v>
      </c>
      <c r="BM21" t="s">
        <v>223</v>
      </c>
      <c r="BR21" t="s">
        <v>99</v>
      </c>
      <c r="BS21" t="s">
        <v>328</v>
      </c>
      <c r="BT21">
        <f>HYPERLINK("https%3A%2F%2Fwww.webofscience.com%2Fwos%2Fwoscc%2Ffull-record%2FWOS:000221814200002","View Full Record in Web of Science")</f>
        <v>0</v>
      </c>
    </row>
    <row r="22" spans="1:72" ht="12.75">
      <c r="A22" t="s">
        <v>72</v>
      </c>
      <c r="B22" t="s">
        <v>329</v>
      </c>
      <c r="F22" t="s">
        <v>329</v>
      </c>
      <c r="I22" t="s">
        <v>330</v>
      </c>
      <c r="J22" t="s">
        <v>76</v>
      </c>
      <c r="M22" t="s">
        <v>77</v>
      </c>
      <c r="N22" t="s">
        <v>103</v>
      </c>
      <c r="O22" t="s">
        <v>104</v>
      </c>
      <c r="P22" t="s">
        <v>105</v>
      </c>
      <c r="Q22" t="s">
        <v>106</v>
      </c>
      <c r="R22" t="s">
        <v>107</v>
      </c>
      <c r="T22" t="s">
        <v>331</v>
      </c>
      <c r="U22" t="s">
        <v>332</v>
      </c>
      <c r="V22" t="s">
        <v>333</v>
      </c>
      <c r="W22" t="s">
        <v>334</v>
      </c>
      <c r="Y22" t="s">
        <v>335</v>
      </c>
      <c r="Z22" t="s">
        <v>336</v>
      </c>
      <c r="AA22" t="s">
        <v>337</v>
      </c>
      <c r="AG22">
        <v>41</v>
      </c>
      <c r="AH22">
        <v>10</v>
      </c>
      <c r="AI22">
        <v>11</v>
      </c>
      <c r="AJ22">
        <v>0</v>
      </c>
      <c r="AK22">
        <v>7</v>
      </c>
      <c r="AL22" t="s">
        <v>87</v>
      </c>
      <c r="AM22" t="s">
        <v>88</v>
      </c>
      <c r="AN22" t="s">
        <v>89</v>
      </c>
      <c r="AO22" t="s">
        <v>90</v>
      </c>
      <c r="AR22" t="s">
        <v>92</v>
      </c>
      <c r="AS22" t="s">
        <v>93</v>
      </c>
      <c r="AT22" t="s">
        <v>115</v>
      </c>
      <c r="AU22">
        <v>2004</v>
      </c>
      <c r="AV22">
        <v>27</v>
      </c>
      <c r="AW22">
        <v>4</v>
      </c>
      <c r="BB22">
        <v>429</v>
      </c>
      <c r="BC22">
        <v>444</v>
      </c>
      <c r="BE22" t="s">
        <v>338</v>
      </c>
      <c r="BF22">
        <f>HYPERLINK("http://dx.doi.org/10.1016/j.advwatres.2004.02.010","http://dx.doi.org/10.1016/j.advwatres.2004.02.010")</f>
        <v>0</v>
      </c>
      <c r="BI22">
        <v>16</v>
      </c>
      <c r="BJ22" t="s">
        <v>96</v>
      </c>
      <c r="BK22" t="s">
        <v>339</v>
      </c>
      <c r="BL22" t="s">
        <v>96</v>
      </c>
      <c r="BM22" t="s">
        <v>118</v>
      </c>
      <c r="BR22" t="s">
        <v>99</v>
      </c>
      <c r="BS22" t="s">
        <v>340</v>
      </c>
      <c r="BT22">
        <f>HYPERLINK("https%3A%2F%2Fwww.webofscience.com%2Fwos%2Fwoscc%2Ffull-record%2FWOS:000221179100010","View Full Record in Web of Science")</f>
        <v>0</v>
      </c>
    </row>
    <row r="23" spans="1:72" ht="12.75">
      <c r="A23" t="s">
        <v>72</v>
      </c>
      <c r="B23" t="s">
        <v>341</v>
      </c>
      <c r="F23" t="s">
        <v>341</v>
      </c>
      <c r="I23" t="s">
        <v>342</v>
      </c>
      <c r="J23" t="s">
        <v>76</v>
      </c>
      <c r="M23" t="s">
        <v>77</v>
      </c>
      <c r="N23" t="s">
        <v>78</v>
      </c>
      <c r="T23" t="s">
        <v>343</v>
      </c>
      <c r="U23" t="s">
        <v>344</v>
      </c>
      <c r="V23" t="s">
        <v>345</v>
      </c>
      <c r="W23" t="s">
        <v>346</v>
      </c>
      <c r="Y23" t="s">
        <v>347</v>
      </c>
      <c r="Z23" t="s">
        <v>348</v>
      </c>
      <c r="AA23" t="s">
        <v>349</v>
      </c>
      <c r="AB23" t="s">
        <v>350</v>
      </c>
      <c r="AG23">
        <v>41</v>
      </c>
      <c r="AH23">
        <v>74</v>
      </c>
      <c r="AI23">
        <v>74</v>
      </c>
      <c r="AJ23">
        <v>0</v>
      </c>
      <c r="AK23">
        <v>24</v>
      </c>
      <c r="AL23" t="s">
        <v>87</v>
      </c>
      <c r="AM23" t="s">
        <v>88</v>
      </c>
      <c r="AN23" t="s">
        <v>89</v>
      </c>
      <c r="AO23" t="s">
        <v>90</v>
      </c>
      <c r="AP23" t="s">
        <v>91</v>
      </c>
      <c r="AR23" t="s">
        <v>92</v>
      </c>
      <c r="AS23" t="s">
        <v>93</v>
      </c>
      <c r="AT23" t="s">
        <v>233</v>
      </c>
      <c r="AU23">
        <v>2004</v>
      </c>
      <c r="AV23">
        <v>27</v>
      </c>
      <c r="AW23">
        <v>3</v>
      </c>
      <c r="BB23">
        <v>283</v>
      </c>
      <c r="BC23">
        <v>296</v>
      </c>
      <c r="BE23" t="s">
        <v>351</v>
      </c>
      <c r="BF23">
        <f>HYPERLINK("http://dx.doi.org/10.1016/j.advwatres.2003.12.004","http://dx.doi.org/10.1016/j.advwatres.2003.12.004")</f>
        <v>0</v>
      </c>
      <c r="BI23">
        <v>14</v>
      </c>
      <c r="BJ23" t="s">
        <v>96</v>
      </c>
      <c r="BK23" t="s">
        <v>97</v>
      </c>
      <c r="BL23" t="s">
        <v>96</v>
      </c>
      <c r="BM23" t="s">
        <v>235</v>
      </c>
      <c r="BR23" t="s">
        <v>99</v>
      </c>
      <c r="BS23" t="s">
        <v>352</v>
      </c>
      <c r="BT23">
        <f>HYPERLINK("https%3A%2F%2Fwww.webofscience.com%2Fwos%2Fwoscc%2Ffull-record%2FWOS:000220708600007","View Full Record in Web of Science")</f>
        <v>0</v>
      </c>
    </row>
    <row r="24" spans="1:72" ht="12.75">
      <c r="A24" t="s">
        <v>72</v>
      </c>
      <c r="B24" t="s">
        <v>353</v>
      </c>
      <c r="F24" t="s">
        <v>353</v>
      </c>
      <c r="I24" t="s">
        <v>354</v>
      </c>
      <c r="J24" t="s">
        <v>76</v>
      </c>
      <c r="M24" t="s">
        <v>77</v>
      </c>
      <c r="N24" t="s">
        <v>78</v>
      </c>
      <c r="T24" t="s">
        <v>355</v>
      </c>
      <c r="U24" t="s">
        <v>356</v>
      </c>
      <c r="V24" t="s">
        <v>357</v>
      </c>
      <c r="W24" t="s">
        <v>358</v>
      </c>
      <c r="Y24" t="s">
        <v>359</v>
      </c>
      <c r="Z24" t="s">
        <v>360</v>
      </c>
      <c r="AG24">
        <v>41</v>
      </c>
      <c r="AH24">
        <v>10</v>
      </c>
      <c r="AI24">
        <v>10</v>
      </c>
      <c r="AJ24">
        <v>0</v>
      </c>
      <c r="AK24">
        <v>3</v>
      </c>
      <c r="AL24" t="s">
        <v>87</v>
      </c>
      <c r="AM24" t="s">
        <v>88</v>
      </c>
      <c r="AN24" t="s">
        <v>89</v>
      </c>
      <c r="AO24" t="s">
        <v>90</v>
      </c>
      <c r="AP24" t="s">
        <v>91</v>
      </c>
      <c r="AR24" t="s">
        <v>92</v>
      </c>
      <c r="AS24" t="s">
        <v>93</v>
      </c>
      <c r="AT24" t="s">
        <v>259</v>
      </c>
      <c r="AU24">
        <v>2004</v>
      </c>
      <c r="AV24">
        <v>27</v>
      </c>
      <c r="AW24">
        <v>12</v>
      </c>
      <c r="BB24">
        <v>1151</v>
      </c>
      <c r="BC24">
        <v>1166</v>
      </c>
      <c r="BE24" t="s">
        <v>361</v>
      </c>
      <c r="BF24">
        <f>HYPERLINK("http://dx.doi.org/10.1016/j.advwatres.2004.09.003","http://dx.doi.org/10.1016/j.advwatres.2004.09.003")</f>
        <v>0</v>
      </c>
      <c r="BI24">
        <v>16</v>
      </c>
      <c r="BJ24" t="s">
        <v>96</v>
      </c>
      <c r="BK24" t="s">
        <v>97</v>
      </c>
      <c r="BL24" t="s">
        <v>96</v>
      </c>
      <c r="BM24" t="s">
        <v>261</v>
      </c>
      <c r="BR24" t="s">
        <v>99</v>
      </c>
      <c r="BS24" t="s">
        <v>362</v>
      </c>
      <c r="BT24">
        <f>HYPERLINK("https%3A%2F%2Fwww.webofscience.com%2Fwos%2Fwoscc%2Ffull-record%2FWOS:000226316000002","View Full Record in Web of Science")</f>
        <v>0</v>
      </c>
    </row>
    <row r="25" spans="1:72" ht="12.75">
      <c r="A25" t="s">
        <v>72</v>
      </c>
      <c r="B25" t="s">
        <v>363</v>
      </c>
      <c r="F25" t="s">
        <v>363</v>
      </c>
      <c r="I25" t="s">
        <v>364</v>
      </c>
      <c r="J25" t="s">
        <v>76</v>
      </c>
      <c r="M25" t="s">
        <v>77</v>
      </c>
      <c r="N25" t="s">
        <v>78</v>
      </c>
      <c r="U25" t="s">
        <v>365</v>
      </c>
      <c r="V25" t="s">
        <v>366</v>
      </c>
      <c r="W25" t="s">
        <v>367</v>
      </c>
      <c r="Y25" t="s">
        <v>163</v>
      </c>
      <c r="Z25" t="s">
        <v>368</v>
      </c>
      <c r="AB25" t="s">
        <v>165</v>
      </c>
      <c r="AG25">
        <v>22</v>
      </c>
      <c r="AH25">
        <v>25</v>
      </c>
      <c r="AI25">
        <v>25</v>
      </c>
      <c r="AJ25">
        <v>1</v>
      </c>
      <c r="AK25">
        <v>12</v>
      </c>
      <c r="AL25" t="s">
        <v>87</v>
      </c>
      <c r="AM25" t="s">
        <v>88</v>
      </c>
      <c r="AN25" t="s">
        <v>89</v>
      </c>
      <c r="AO25" t="s">
        <v>90</v>
      </c>
      <c r="AP25" t="s">
        <v>91</v>
      </c>
      <c r="AR25" t="s">
        <v>92</v>
      </c>
      <c r="AS25" t="s">
        <v>93</v>
      </c>
      <c r="AT25" t="s">
        <v>141</v>
      </c>
      <c r="AU25">
        <v>2004</v>
      </c>
      <c r="AV25">
        <v>27</v>
      </c>
      <c r="AW25">
        <v>11</v>
      </c>
      <c r="BB25">
        <v>1075</v>
      </c>
      <c r="BC25">
        <v>1086</v>
      </c>
      <c r="BE25" t="s">
        <v>369</v>
      </c>
      <c r="BF25">
        <f>HYPERLINK("http://dx.doi.org/10.1016/j.advwatres.2004.08.009","http://dx.doi.org/10.1016/j.advwatres.2004.08.009")</f>
        <v>0</v>
      </c>
      <c r="BI25">
        <v>12</v>
      </c>
      <c r="BJ25" t="s">
        <v>96</v>
      </c>
      <c r="BK25" t="s">
        <v>97</v>
      </c>
      <c r="BL25" t="s">
        <v>96</v>
      </c>
      <c r="BM25" t="s">
        <v>143</v>
      </c>
      <c r="BR25" t="s">
        <v>99</v>
      </c>
      <c r="BS25" t="s">
        <v>370</v>
      </c>
      <c r="BT25">
        <f>HYPERLINK("https%3A%2F%2Fwww.webofscience.com%2Fwos%2Fwoscc%2Ffull-record%2FWOS:000225228300003","View Full Record in Web of Science")</f>
        <v>0</v>
      </c>
    </row>
    <row r="26" spans="1:72" ht="12.75">
      <c r="A26" t="s">
        <v>72</v>
      </c>
      <c r="B26" t="s">
        <v>371</v>
      </c>
      <c r="F26" t="s">
        <v>371</v>
      </c>
      <c r="I26" t="s">
        <v>372</v>
      </c>
      <c r="J26" t="s">
        <v>76</v>
      </c>
      <c r="M26" t="s">
        <v>77</v>
      </c>
      <c r="N26" t="s">
        <v>78</v>
      </c>
      <c r="T26" t="s">
        <v>373</v>
      </c>
      <c r="U26" t="s">
        <v>374</v>
      </c>
      <c r="V26" t="s">
        <v>375</v>
      </c>
      <c r="W26" t="s">
        <v>376</v>
      </c>
      <c r="Y26" t="s">
        <v>377</v>
      </c>
      <c r="Z26" t="s">
        <v>378</v>
      </c>
      <c r="AA26" t="s">
        <v>379</v>
      </c>
      <c r="AB26" t="s">
        <v>380</v>
      </c>
      <c r="AG26">
        <v>22</v>
      </c>
      <c r="AH26">
        <v>60</v>
      </c>
      <c r="AI26">
        <v>60</v>
      </c>
      <c r="AJ26">
        <v>0</v>
      </c>
      <c r="AK26">
        <v>26</v>
      </c>
      <c r="AL26" t="s">
        <v>87</v>
      </c>
      <c r="AM26" t="s">
        <v>88</v>
      </c>
      <c r="AN26" t="s">
        <v>89</v>
      </c>
      <c r="AO26" t="s">
        <v>90</v>
      </c>
      <c r="AP26" t="s">
        <v>91</v>
      </c>
      <c r="AR26" t="s">
        <v>92</v>
      </c>
      <c r="AS26" t="s">
        <v>93</v>
      </c>
      <c r="AT26" t="s">
        <v>153</v>
      </c>
      <c r="AU26">
        <v>2004</v>
      </c>
      <c r="AV26">
        <v>27</v>
      </c>
      <c r="AW26">
        <v>10</v>
      </c>
      <c r="BB26">
        <v>991</v>
      </c>
      <c r="BC26">
        <v>1004</v>
      </c>
      <c r="BE26" t="s">
        <v>381</v>
      </c>
      <c r="BF26">
        <f>HYPERLINK("http://dx.doi.org/10.1016/j.advwatres.2004.08.006","http://dx.doi.org/10.1016/j.advwatres.2004.08.006")</f>
        <v>0</v>
      </c>
      <c r="BI26">
        <v>14</v>
      </c>
      <c r="BJ26" t="s">
        <v>96</v>
      </c>
      <c r="BK26" t="s">
        <v>97</v>
      </c>
      <c r="BL26" t="s">
        <v>96</v>
      </c>
      <c r="BM26" t="s">
        <v>155</v>
      </c>
      <c r="BR26" t="s">
        <v>99</v>
      </c>
      <c r="BS26" t="s">
        <v>382</v>
      </c>
      <c r="BT26">
        <f>HYPERLINK("https%3A%2F%2Fwww.webofscience.com%2Fwos%2Fwoscc%2Ffull-record%2FWOS:000225018100004","View Full Record in Web of Science")</f>
        <v>0</v>
      </c>
    </row>
    <row r="27" spans="1:72" ht="12.75">
      <c r="A27" t="s">
        <v>72</v>
      </c>
      <c r="B27" t="s">
        <v>383</v>
      </c>
      <c r="F27" t="s">
        <v>383</v>
      </c>
      <c r="I27" t="s">
        <v>384</v>
      </c>
      <c r="J27" t="s">
        <v>76</v>
      </c>
      <c r="M27" t="s">
        <v>77</v>
      </c>
      <c r="N27" t="s">
        <v>78</v>
      </c>
      <c r="T27" t="s">
        <v>385</v>
      </c>
      <c r="U27" t="s">
        <v>386</v>
      </c>
      <c r="V27" t="s">
        <v>387</v>
      </c>
      <c r="W27" t="s">
        <v>388</v>
      </c>
      <c r="Y27" t="s">
        <v>389</v>
      </c>
      <c r="Z27" t="s">
        <v>390</v>
      </c>
      <c r="AG27">
        <v>21</v>
      </c>
      <c r="AH27">
        <v>19</v>
      </c>
      <c r="AI27">
        <v>19</v>
      </c>
      <c r="AJ27">
        <v>0</v>
      </c>
      <c r="AK27">
        <v>3</v>
      </c>
      <c r="AL27" t="s">
        <v>87</v>
      </c>
      <c r="AM27" t="s">
        <v>88</v>
      </c>
      <c r="AN27" t="s">
        <v>89</v>
      </c>
      <c r="AO27" t="s">
        <v>90</v>
      </c>
      <c r="AR27" t="s">
        <v>92</v>
      </c>
      <c r="AS27" t="s">
        <v>93</v>
      </c>
      <c r="AT27" t="s">
        <v>166</v>
      </c>
      <c r="AU27">
        <v>2004</v>
      </c>
      <c r="AV27">
        <v>27</v>
      </c>
      <c r="AW27">
        <v>5</v>
      </c>
      <c r="BB27">
        <v>481</v>
      </c>
      <c r="BC27">
        <v>495</v>
      </c>
      <c r="BE27" t="s">
        <v>391</v>
      </c>
      <c r="BF27">
        <f>HYPERLINK("http://dx.doi.org/10.1016/j.advwatres.2004.02.019","http://dx.doi.org/10.1016/j.advwatres.2004.02.019")</f>
        <v>0</v>
      </c>
      <c r="BI27">
        <v>15</v>
      </c>
      <c r="BJ27" t="s">
        <v>96</v>
      </c>
      <c r="BK27" t="s">
        <v>97</v>
      </c>
      <c r="BL27" t="s">
        <v>96</v>
      </c>
      <c r="BM27" t="s">
        <v>168</v>
      </c>
      <c r="BR27" t="s">
        <v>99</v>
      </c>
      <c r="BS27" t="s">
        <v>392</v>
      </c>
      <c r="BT27">
        <f>HYPERLINK("https%3A%2F%2Fwww.webofscience.com%2Fwos%2Fwoscc%2Ffull-record%2FWOS:000221677800002","View Full Record in Web of Science")</f>
        <v>0</v>
      </c>
    </row>
    <row r="28" spans="1:72" ht="12.75">
      <c r="A28" t="s">
        <v>72</v>
      </c>
      <c r="B28" t="s">
        <v>393</v>
      </c>
      <c r="F28" t="s">
        <v>393</v>
      </c>
      <c r="I28" t="s">
        <v>394</v>
      </c>
      <c r="J28" t="s">
        <v>76</v>
      </c>
      <c r="M28" t="s">
        <v>77</v>
      </c>
      <c r="N28" t="s">
        <v>103</v>
      </c>
      <c r="O28" t="s">
        <v>104</v>
      </c>
      <c r="P28" t="s">
        <v>105</v>
      </c>
      <c r="Q28" t="s">
        <v>106</v>
      </c>
      <c r="R28" t="s">
        <v>107</v>
      </c>
      <c r="T28" t="s">
        <v>395</v>
      </c>
      <c r="V28" t="s">
        <v>396</v>
      </c>
      <c r="W28" t="s">
        <v>397</v>
      </c>
      <c r="Y28" t="s">
        <v>398</v>
      </c>
      <c r="Z28" t="s">
        <v>399</v>
      </c>
      <c r="AG28">
        <v>22</v>
      </c>
      <c r="AH28">
        <v>2</v>
      </c>
      <c r="AI28">
        <v>2</v>
      </c>
      <c r="AJ28">
        <v>0</v>
      </c>
      <c r="AK28">
        <v>1</v>
      </c>
      <c r="AL28" t="s">
        <v>87</v>
      </c>
      <c r="AM28" t="s">
        <v>88</v>
      </c>
      <c r="AN28" t="s">
        <v>89</v>
      </c>
      <c r="AO28" t="s">
        <v>90</v>
      </c>
      <c r="AP28" t="s">
        <v>91</v>
      </c>
      <c r="AR28" t="s">
        <v>92</v>
      </c>
      <c r="AS28" t="s">
        <v>93</v>
      </c>
      <c r="AT28" t="s">
        <v>115</v>
      </c>
      <c r="AU28">
        <v>2004</v>
      </c>
      <c r="AV28">
        <v>27</v>
      </c>
      <c r="AW28">
        <v>4</v>
      </c>
      <c r="BB28">
        <v>383</v>
      </c>
      <c r="BC28">
        <v>398</v>
      </c>
      <c r="BE28" t="s">
        <v>400</v>
      </c>
      <c r="BF28">
        <f>HYPERLINK("http://dx.doi.org/10.1016/j.advwatres.2004.02.014","http://dx.doi.org/10.1016/j.advwatres.2004.02.014")</f>
        <v>0</v>
      </c>
      <c r="BI28">
        <v>16</v>
      </c>
      <c r="BJ28" t="s">
        <v>96</v>
      </c>
      <c r="BK28" t="s">
        <v>117</v>
      </c>
      <c r="BL28" t="s">
        <v>96</v>
      </c>
      <c r="BM28" t="s">
        <v>118</v>
      </c>
      <c r="BR28" t="s">
        <v>99</v>
      </c>
      <c r="BS28" t="s">
        <v>401</v>
      </c>
      <c r="BT28">
        <f>HYPERLINK("https%3A%2F%2Fwww.webofscience.com%2Fwos%2Fwoscc%2Ffull-record%2FWOS:000221179100007","View Full Record in Web of Science")</f>
        <v>0</v>
      </c>
    </row>
    <row r="29" spans="1:72" ht="12.75">
      <c r="A29" t="s">
        <v>72</v>
      </c>
      <c r="B29" t="s">
        <v>402</v>
      </c>
      <c r="F29" t="s">
        <v>402</v>
      </c>
      <c r="I29" t="s">
        <v>403</v>
      </c>
      <c r="J29" t="s">
        <v>76</v>
      </c>
      <c r="M29" t="s">
        <v>77</v>
      </c>
      <c r="N29" t="s">
        <v>103</v>
      </c>
      <c r="O29" t="s">
        <v>104</v>
      </c>
      <c r="P29" t="s">
        <v>105</v>
      </c>
      <c r="Q29" t="s">
        <v>106</v>
      </c>
      <c r="R29" t="s">
        <v>107</v>
      </c>
      <c r="T29" t="s">
        <v>404</v>
      </c>
      <c r="U29" t="s">
        <v>405</v>
      </c>
      <c r="V29" t="s">
        <v>406</v>
      </c>
      <c r="W29" t="s">
        <v>407</v>
      </c>
      <c r="Y29" t="s">
        <v>408</v>
      </c>
      <c r="Z29" t="s">
        <v>409</v>
      </c>
      <c r="AA29" t="s">
        <v>410</v>
      </c>
      <c r="AB29" t="s">
        <v>411</v>
      </c>
      <c r="AG29">
        <v>77</v>
      </c>
      <c r="AH29">
        <v>40</v>
      </c>
      <c r="AI29">
        <v>41</v>
      </c>
      <c r="AJ29">
        <v>0</v>
      </c>
      <c r="AK29">
        <v>8</v>
      </c>
      <c r="AL29" t="s">
        <v>87</v>
      </c>
      <c r="AM29" t="s">
        <v>88</v>
      </c>
      <c r="AN29" t="s">
        <v>89</v>
      </c>
      <c r="AO29" t="s">
        <v>90</v>
      </c>
      <c r="AP29" t="s">
        <v>91</v>
      </c>
      <c r="AR29" t="s">
        <v>92</v>
      </c>
      <c r="AS29" t="s">
        <v>93</v>
      </c>
      <c r="AT29" t="s">
        <v>115</v>
      </c>
      <c r="AU29">
        <v>2004</v>
      </c>
      <c r="AV29">
        <v>27</v>
      </c>
      <c r="AW29">
        <v>4</v>
      </c>
      <c r="BB29">
        <v>411</v>
      </c>
      <c r="BC29">
        <v>427</v>
      </c>
      <c r="BE29" t="s">
        <v>412</v>
      </c>
      <c r="BF29">
        <f>HYPERLINK("http://dx.doi.org/10.1016/j.advwatres.2004.02.011","http://dx.doi.org/10.1016/j.advwatres.2004.02.011")</f>
        <v>0</v>
      </c>
      <c r="BI29">
        <v>17</v>
      </c>
      <c r="BJ29" t="s">
        <v>96</v>
      </c>
      <c r="BK29" t="s">
        <v>117</v>
      </c>
      <c r="BL29" t="s">
        <v>96</v>
      </c>
      <c r="BM29" t="s">
        <v>118</v>
      </c>
      <c r="BR29" t="s">
        <v>99</v>
      </c>
      <c r="BS29" t="s">
        <v>413</v>
      </c>
      <c r="BT29">
        <f>HYPERLINK("https%3A%2F%2Fwww.webofscience.com%2Fwos%2Fwoscc%2Ffull-record%2FWOS:000221179100009","View Full Record in Web of Science")</f>
        <v>0</v>
      </c>
    </row>
    <row r="30" spans="1:72" ht="12.75">
      <c r="A30" t="s">
        <v>72</v>
      </c>
      <c r="B30" t="s">
        <v>414</v>
      </c>
      <c r="F30" t="s">
        <v>414</v>
      </c>
      <c r="I30" t="s">
        <v>415</v>
      </c>
      <c r="J30" t="s">
        <v>76</v>
      </c>
      <c r="M30" t="s">
        <v>77</v>
      </c>
      <c r="N30" t="s">
        <v>78</v>
      </c>
      <c r="T30" t="s">
        <v>416</v>
      </c>
      <c r="U30" t="s">
        <v>417</v>
      </c>
      <c r="V30" t="s">
        <v>418</v>
      </c>
      <c r="W30" t="s">
        <v>419</v>
      </c>
      <c r="Y30" t="s">
        <v>420</v>
      </c>
      <c r="Z30" t="s">
        <v>421</v>
      </c>
      <c r="AA30" t="s">
        <v>422</v>
      </c>
      <c r="AB30" t="s">
        <v>423</v>
      </c>
      <c r="AG30">
        <v>35</v>
      </c>
      <c r="AH30">
        <v>26</v>
      </c>
      <c r="AI30">
        <v>29</v>
      </c>
      <c r="AJ30">
        <v>0</v>
      </c>
      <c r="AK30">
        <v>4</v>
      </c>
      <c r="AL30" t="s">
        <v>87</v>
      </c>
      <c r="AM30" t="s">
        <v>88</v>
      </c>
      <c r="AN30" t="s">
        <v>89</v>
      </c>
      <c r="AO30" t="s">
        <v>90</v>
      </c>
      <c r="AP30" t="s">
        <v>91</v>
      </c>
      <c r="AR30" t="s">
        <v>92</v>
      </c>
      <c r="AS30" t="s">
        <v>93</v>
      </c>
      <c r="AT30" t="s">
        <v>293</v>
      </c>
      <c r="AU30">
        <v>2004</v>
      </c>
      <c r="AV30">
        <v>27</v>
      </c>
      <c r="AW30">
        <v>7</v>
      </c>
      <c r="BB30">
        <v>761</v>
      </c>
      <c r="BC30">
        <v>772</v>
      </c>
      <c r="BE30" t="s">
        <v>424</v>
      </c>
      <c r="BF30">
        <f>HYPERLINK("http://dx.doi.org/10.1016/j.advwatres.2004.03.006","http://dx.doi.org/10.1016/j.advwatres.2004.03.006")</f>
        <v>0</v>
      </c>
      <c r="BI30">
        <v>12</v>
      </c>
      <c r="BJ30" t="s">
        <v>96</v>
      </c>
      <c r="BK30" t="s">
        <v>97</v>
      </c>
      <c r="BL30" t="s">
        <v>96</v>
      </c>
      <c r="BM30" t="s">
        <v>295</v>
      </c>
      <c r="BR30" t="s">
        <v>99</v>
      </c>
      <c r="BS30" t="s">
        <v>425</v>
      </c>
      <c r="BT30">
        <f>HYPERLINK("https%3A%2F%2Fwww.webofscience.com%2Fwos%2Fwoscc%2Ffull-record%2FWOS:000222810600007","View Full Record in Web of Science")</f>
        <v>0</v>
      </c>
    </row>
    <row r="31" spans="1:72" ht="12.75">
      <c r="A31" t="s">
        <v>72</v>
      </c>
      <c r="B31" t="s">
        <v>426</v>
      </c>
      <c r="F31" t="s">
        <v>426</v>
      </c>
      <c r="I31" t="s">
        <v>427</v>
      </c>
      <c r="J31" t="s">
        <v>76</v>
      </c>
      <c r="M31" t="s">
        <v>77</v>
      </c>
      <c r="N31" t="s">
        <v>78</v>
      </c>
      <c r="T31" t="s">
        <v>428</v>
      </c>
      <c r="U31" t="s">
        <v>429</v>
      </c>
      <c r="V31" t="s">
        <v>430</v>
      </c>
      <c r="W31" t="s">
        <v>431</v>
      </c>
      <c r="Y31" t="s">
        <v>432</v>
      </c>
      <c r="Z31" t="s">
        <v>433</v>
      </c>
      <c r="AA31" t="s">
        <v>434</v>
      </c>
      <c r="AB31" t="s">
        <v>435</v>
      </c>
      <c r="AG31">
        <v>45</v>
      </c>
      <c r="AH31">
        <v>53</v>
      </c>
      <c r="AI31">
        <v>53</v>
      </c>
      <c r="AJ31">
        <v>1</v>
      </c>
      <c r="AK31">
        <v>6</v>
      </c>
      <c r="AL31" t="s">
        <v>87</v>
      </c>
      <c r="AM31" t="s">
        <v>88</v>
      </c>
      <c r="AN31" t="s">
        <v>89</v>
      </c>
      <c r="AO31" t="s">
        <v>90</v>
      </c>
      <c r="AR31" t="s">
        <v>92</v>
      </c>
      <c r="AS31" t="s">
        <v>93</v>
      </c>
      <c r="AT31" t="s">
        <v>221</v>
      </c>
      <c r="AU31">
        <v>2004</v>
      </c>
      <c r="AV31">
        <v>27</v>
      </c>
      <c r="AW31">
        <v>6</v>
      </c>
      <c r="BB31">
        <v>565</v>
      </c>
      <c r="BC31">
        <v>581</v>
      </c>
      <c r="BE31" t="s">
        <v>436</v>
      </c>
      <c r="BF31">
        <f>HYPERLINK("http://dx.doi.org/10.1016/j.advwatres.2004.03.005","http://dx.doi.org/10.1016/j.advwatres.2004.03.005")</f>
        <v>0</v>
      </c>
      <c r="BI31">
        <v>17</v>
      </c>
      <c r="BJ31" t="s">
        <v>96</v>
      </c>
      <c r="BK31" t="s">
        <v>97</v>
      </c>
      <c r="BL31" t="s">
        <v>96</v>
      </c>
      <c r="BM31" t="s">
        <v>223</v>
      </c>
      <c r="BR31" t="s">
        <v>99</v>
      </c>
      <c r="BS31" t="s">
        <v>437</v>
      </c>
      <c r="BT31">
        <f>HYPERLINK("https%3A%2F%2Fwww.webofscience.com%2Fwos%2Fwoscc%2Ffull-record%2FWOS:000221814200001","View Full Record in Web of Science")</f>
        <v>0</v>
      </c>
    </row>
    <row r="32" spans="1:72" ht="12.75">
      <c r="A32" t="s">
        <v>72</v>
      </c>
      <c r="B32" t="s">
        <v>438</v>
      </c>
      <c r="F32" t="s">
        <v>438</v>
      </c>
      <c r="I32" t="s">
        <v>439</v>
      </c>
      <c r="J32" t="s">
        <v>76</v>
      </c>
      <c r="M32" t="s">
        <v>77</v>
      </c>
      <c r="N32" t="s">
        <v>78</v>
      </c>
      <c r="T32" t="s">
        <v>440</v>
      </c>
      <c r="U32" t="s">
        <v>441</v>
      </c>
      <c r="V32" t="s">
        <v>442</v>
      </c>
      <c r="W32" t="s">
        <v>443</v>
      </c>
      <c r="Y32" t="s">
        <v>444</v>
      </c>
      <c r="Z32" t="s">
        <v>445</v>
      </c>
      <c r="AA32" t="s">
        <v>446</v>
      </c>
      <c r="AB32" t="s">
        <v>447</v>
      </c>
      <c r="AG32">
        <v>22</v>
      </c>
      <c r="AH32">
        <v>11</v>
      </c>
      <c r="AI32">
        <v>11</v>
      </c>
      <c r="AJ32">
        <v>0</v>
      </c>
      <c r="AK32">
        <v>2</v>
      </c>
      <c r="AL32" t="s">
        <v>87</v>
      </c>
      <c r="AM32" t="s">
        <v>88</v>
      </c>
      <c r="AN32" t="s">
        <v>89</v>
      </c>
      <c r="AO32" t="s">
        <v>90</v>
      </c>
      <c r="AP32" t="s">
        <v>91</v>
      </c>
      <c r="AR32" t="s">
        <v>92</v>
      </c>
      <c r="AS32" t="s">
        <v>93</v>
      </c>
      <c r="AT32" t="s">
        <v>128</v>
      </c>
      <c r="AU32">
        <v>2004</v>
      </c>
      <c r="AV32">
        <v>27</v>
      </c>
      <c r="AW32">
        <v>2</v>
      </c>
      <c r="BB32">
        <v>141</v>
      </c>
      <c r="BC32">
        <v>154</v>
      </c>
      <c r="BE32" t="s">
        <v>448</v>
      </c>
      <c r="BF32">
        <f>HYPERLINK("http://dx.doi.org/10.1016/j.advwatres.2003.11.003","http://dx.doi.org/10.1016/j.advwatres.2003.11.003")</f>
        <v>0</v>
      </c>
      <c r="BI32">
        <v>14</v>
      </c>
      <c r="BJ32" t="s">
        <v>96</v>
      </c>
      <c r="BK32" t="s">
        <v>97</v>
      </c>
      <c r="BL32" t="s">
        <v>96</v>
      </c>
      <c r="BM32" t="s">
        <v>130</v>
      </c>
      <c r="BR32" t="s">
        <v>99</v>
      </c>
      <c r="BS32" t="s">
        <v>449</v>
      </c>
      <c r="BT32">
        <f>HYPERLINK("https%3A%2F%2Fwww.webofscience.com%2Fwos%2Fwoscc%2Ffull-record%2FWOS:000189227900004","View Full Record in Web of Science")</f>
        <v>0</v>
      </c>
    </row>
    <row r="33" spans="1:72" ht="12.75">
      <c r="A33" t="s">
        <v>72</v>
      </c>
      <c r="B33" t="s">
        <v>450</v>
      </c>
      <c r="F33" t="s">
        <v>450</v>
      </c>
      <c r="I33" t="s">
        <v>451</v>
      </c>
      <c r="J33" t="s">
        <v>76</v>
      </c>
      <c r="M33" t="s">
        <v>77</v>
      </c>
      <c r="N33" t="s">
        <v>78</v>
      </c>
      <c r="T33" t="s">
        <v>452</v>
      </c>
      <c r="U33" t="s">
        <v>453</v>
      </c>
      <c r="V33" t="s">
        <v>454</v>
      </c>
      <c r="W33" t="s">
        <v>455</v>
      </c>
      <c r="Y33" t="s">
        <v>456</v>
      </c>
      <c r="Z33" t="s">
        <v>457</v>
      </c>
      <c r="AA33" t="s">
        <v>458</v>
      </c>
      <c r="AB33" t="s">
        <v>459</v>
      </c>
      <c r="AG33">
        <v>16</v>
      </c>
      <c r="AH33">
        <v>8</v>
      </c>
      <c r="AI33">
        <v>9</v>
      </c>
      <c r="AJ33">
        <v>1</v>
      </c>
      <c r="AK33">
        <v>7</v>
      </c>
      <c r="AL33" t="s">
        <v>87</v>
      </c>
      <c r="AM33" t="s">
        <v>88</v>
      </c>
      <c r="AN33" t="s">
        <v>89</v>
      </c>
      <c r="AO33" t="s">
        <v>90</v>
      </c>
      <c r="AP33" t="s">
        <v>91</v>
      </c>
      <c r="AR33" t="s">
        <v>92</v>
      </c>
      <c r="AS33" t="s">
        <v>93</v>
      </c>
      <c r="AT33" t="s">
        <v>153</v>
      </c>
      <c r="AU33">
        <v>2004</v>
      </c>
      <c r="AV33">
        <v>27</v>
      </c>
      <c r="AW33">
        <v>10</v>
      </c>
      <c r="BB33">
        <v>981</v>
      </c>
      <c r="BC33">
        <v>990</v>
      </c>
      <c r="BE33" t="s">
        <v>460</v>
      </c>
      <c r="BF33">
        <f>HYPERLINK("http://dx.doi.org/10.1016/j.advwatres.2004.08.007","http://dx.doi.org/10.1016/j.advwatres.2004.08.007")</f>
        <v>0</v>
      </c>
      <c r="BI33">
        <v>10</v>
      </c>
      <c r="BJ33" t="s">
        <v>96</v>
      </c>
      <c r="BK33" t="s">
        <v>97</v>
      </c>
      <c r="BL33" t="s">
        <v>96</v>
      </c>
      <c r="BM33" t="s">
        <v>155</v>
      </c>
      <c r="BR33" t="s">
        <v>99</v>
      </c>
      <c r="BS33" t="s">
        <v>461</v>
      </c>
      <c r="BT33">
        <f>HYPERLINK("https%3A%2F%2Fwww.webofscience.com%2Fwos%2Fwoscc%2Ffull-record%2FWOS:000225018100003","View Full Record in Web of Science")</f>
        <v>0</v>
      </c>
    </row>
    <row r="34" spans="1:72" ht="12.75">
      <c r="A34" t="s">
        <v>72</v>
      </c>
      <c r="B34" t="s">
        <v>462</v>
      </c>
      <c r="F34" t="s">
        <v>462</v>
      </c>
      <c r="I34" t="s">
        <v>463</v>
      </c>
      <c r="J34" t="s">
        <v>76</v>
      </c>
      <c r="M34" t="s">
        <v>77</v>
      </c>
      <c r="N34" t="s">
        <v>78</v>
      </c>
      <c r="T34" t="s">
        <v>464</v>
      </c>
      <c r="U34" t="s">
        <v>465</v>
      </c>
      <c r="V34" t="s">
        <v>466</v>
      </c>
      <c r="W34" t="s">
        <v>467</v>
      </c>
      <c r="Y34" t="s">
        <v>468</v>
      </c>
      <c r="Z34" t="s">
        <v>469</v>
      </c>
      <c r="AA34" t="s">
        <v>470</v>
      </c>
      <c r="AG34">
        <v>36</v>
      </c>
      <c r="AH34">
        <v>75</v>
      </c>
      <c r="AI34">
        <v>76</v>
      </c>
      <c r="AJ34">
        <v>0</v>
      </c>
      <c r="AK34">
        <v>13</v>
      </c>
      <c r="AL34" t="s">
        <v>87</v>
      </c>
      <c r="AM34" t="s">
        <v>88</v>
      </c>
      <c r="AN34" t="s">
        <v>89</v>
      </c>
      <c r="AO34" t="s">
        <v>90</v>
      </c>
      <c r="AP34" t="s">
        <v>91</v>
      </c>
      <c r="AR34" t="s">
        <v>92</v>
      </c>
      <c r="AS34" t="s">
        <v>93</v>
      </c>
      <c r="AT34" t="s">
        <v>233</v>
      </c>
      <c r="AU34">
        <v>2004</v>
      </c>
      <c r="AV34">
        <v>27</v>
      </c>
      <c r="AW34">
        <v>3</v>
      </c>
      <c r="BB34">
        <v>269</v>
      </c>
      <c r="BC34">
        <v>281</v>
      </c>
      <c r="BE34" t="s">
        <v>471</v>
      </c>
      <c r="BF34">
        <f>HYPERLINK("http://dx.doi.org/10.1016/j.advwatres.2003.12.002","http://dx.doi.org/10.1016/j.advwatres.2003.12.002")</f>
        <v>0</v>
      </c>
      <c r="BI34">
        <v>13</v>
      </c>
      <c r="BJ34" t="s">
        <v>96</v>
      </c>
      <c r="BK34" t="s">
        <v>97</v>
      </c>
      <c r="BL34" t="s">
        <v>96</v>
      </c>
      <c r="BM34" t="s">
        <v>235</v>
      </c>
      <c r="BR34" t="s">
        <v>99</v>
      </c>
      <c r="BS34" t="s">
        <v>472</v>
      </c>
      <c r="BT34">
        <f>HYPERLINK("https%3A%2F%2Fwww.webofscience.com%2Fwos%2Fwoscc%2Ffull-record%2FWOS:000220708600006","View Full Record in Web of Science")</f>
        <v>0</v>
      </c>
    </row>
    <row r="35" spans="1:72" ht="12.75">
      <c r="A35" t="s">
        <v>72</v>
      </c>
      <c r="B35" t="s">
        <v>473</v>
      </c>
      <c r="F35" t="s">
        <v>473</v>
      </c>
      <c r="I35" t="s">
        <v>474</v>
      </c>
      <c r="J35" t="s">
        <v>76</v>
      </c>
      <c r="M35" t="s">
        <v>77</v>
      </c>
      <c r="N35" t="s">
        <v>78</v>
      </c>
      <c r="T35" t="s">
        <v>475</v>
      </c>
      <c r="U35" t="s">
        <v>476</v>
      </c>
      <c r="V35" t="s">
        <v>477</v>
      </c>
      <c r="W35" t="s">
        <v>478</v>
      </c>
      <c r="Y35" t="s">
        <v>479</v>
      </c>
      <c r="Z35" t="s">
        <v>480</v>
      </c>
      <c r="AG35">
        <v>32</v>
      </c>
      <c r="AH35">
        <v>6</v>
      </c>
      <c r="AI35">
        <v>6</v>
      </c>
      <c r="AJ35">
        <v>0</v>
      </c>
      <c r="AK35">
        <v>3</v>
      </c>
      <c r="AL35" t="s">
        <v>87</v>
      </c>
      <c r="AM35" t="s">
        <v>88</v>
      </c>
      <c r="AN35" t="s">
        <v>89</v>
      </c>
      <c r="AO35" t="s">
        <v>90</v>
      </c>
      <c r="AP35" t="s">
        <v>91</v>
      </c>
      <c r="AR35" t="s">
        <v>92</v>
      </c>
      <c r="AS35" t="s">
        <v>93</v>
      </c>
      <c r="AT35" t="s">
        <v>141</v>
      </c>
      <c r="AU35">
        <v>2004</v>
      </c>
      <c r="AV35">
        <v>27</v>
      </c>
      <c r="AW35">
        <v>11</v>
      </c>
      <c r="BB35">
        <v>1111</v>
      </c>
      <c r="BC35">
        <v>1133</v>
      </c>
      <c r="BE35" t="s">
        <v>481</v>
      </c>
      <c r="BF35">
        <f>HYPERLINK("http://dx.doi.org/10.1016/j.advwatres.2004.07.008","http://dx.doi.org/10.1016/j.advwatres.2004.07.008")</f>
        <v>0</v>
      </c>
      <c r="BI35">
        <v>23</v>
      </c>
      <c r="BJ35" t="s">
        <v>96</v>
      </c>
      <c r="BK35" t="s">
        <v>97</v>
      </c>
      <c r="BL35" t="s">
        <v>96</v>
      </c>
      <c r="BM35" t="s">
        <v>143</v>
      </c>
      <c r="BR35" t="s">
        <v>99</v>
      </c>
      <c r="BS35" t="s">
        <v>482</v>
      </c>
      <c r="BT35">
        <f>HYPERLINK("https%3A%2F%2Fwww.webofscience.com%2Fwos%2Fwoscc%2Ffull-record%2FWOS:000225228300006","View Full Record in Web of Science")</f>
        <v>0</v>
      </c>
    </row>
    <row r="36" spans="1:72" ht="12.75">
      <c r="A36" t="s">
        <v>72</v>
      </c>
      <c r="B36" t="s">
        <v>483</v>
      </c>
      <c r="F36" t="s">
        <v>483</v>
      </c>
      <c r="I36" t="s">
        <v>484</v>
      </c>
      <c r="J36" t="s">
        <v>76</v>
      </c>
      <c r="M36" t="s">
        <v>77</v>
      </c>
      <c r="N36" t="s">
        <v>78</v>
      </c>
      <c r="T36" t="s">
        <v>485</v>
      </c>
      <c r="U36" t="s">
        <v>486</v>
      </c>
      <c r="V36" t="s">
        <v>487</v>
      </c>
      <c r="W36" t="s">
        <v>488</v>
      </c>
      <c r="Y36" t="s">
        <v>489</v>
      </c>
      <c r="Z36" t="s">
        <v>490</v>
      </c>
      <c r="AG36">
        <v>31</v>
      </c>
      <c r="AH36">
        <v>26</v>
      </c>
      <c r="AI36">
        <v>26</v>
      </c>
      <c r="AJ36">
        <v>1</v>
      </c>
      <c r="AK36">
        <v>24</v>
      </c>
      <c r="AL36" t="s">
        <v>87</v>
      </c>
      <c r="AM36" t="s">
        <v>88</v>
      </c>
      <c r="AN36" t="s">
        <v>89</v>
      </c>
      <c r="AO36" t="s">
        <v>90</v>
      </c>
      <c r="AP36" t="s">
        <v>91</v>
      </c>
      <c r="AR36" t="s">
        <v>92</v>
      </c>
      <c r="AS36" t="s">
        <v>93</v>
      </c>
      <c r="AT36" t="s">
        <v>141</v>
      </c>
      <c r="AU36">
        <v>2004</v>
      </c>
      <c r="AV36">
        <v>27</v>
      </c>
      <c r="AW36">
        <v>11</v>
      </c>
      <c r="BB36">
        <v>1045</v>
      </c>
      <c r="BC36">
        <v>1059</v>
      </c>
      <c r="BE36" t="s">
        <v>491</v>
      </c>
      <c r="BF36">
        <f>HYPERLINK("http://dx.doi.org/10.1016/j.advwatres.2004.08.011","http://dx.doi.org/10.1016/j.advwatres.2004.08.011")</f>
        <v>0</v>
      </c>
      <c r="BI36">
        <v>15</v>
      </c>
      <c r="BJ36" t="s">
        <v>96</v>
      </c>
      <c r="BK36" t="s">
        <v>97</v>
      </c>
      <c r="BL36" t="s">
        <v>96</v>
      </c>
      <c r="BM36" t="s">
        <v>143</v>
      </c>
      <c r="BR36" t="s">
        <v>99</v>
      </c>
      <c r="BS36" t="s">
        <v>492</v>
      </c>
      <c r="BT36">
        <f>HYPERLINK("https%3A%2F%2Fwww.webofscience.com%2Fwos%2Fwoscc%2Ffull-record%2FWOS:000225228300001","View Full Record in Web of Science")</f>
        <v>0</v>
      </c>
    </row>
    <row r="37" spans="1:72" ht="12.75">
      <c r="A37" t="s">
        <v>72</v>
      </c>
      <c r="B37" t="s">
        <v>493</v>
      </c>
      <c r="F37" t="s">
        <v>493</v>
      </c>
      <c r="I37" t="s">
        <v>494</v>
      </c>
      <c r="J37" t="s">
        <v>76</v>
      </c>
      <c r="M37" t="s">
        <v>77</v>
      </c>
      <c r="N37" t="s">
        <v>78</v>
      </c>
      <c r="T37" t="s">
        <v>495</v>
      </c>
      <c r="U37" t="s">
        <v>496</v>
      </c>
      <c r="V37" t="s">
        <v>497</v>
      </c>
      <c r="W37" t="s">
        <v>498</v>
      </c>
      <c r="Y37" t="s">
        <v>499</v>
      </c>
      <c r="Z37" t="s">
        <v>500</v>
      </c>
      <c r="AA37" t="s">
        <v>501</v>
      </c>
      <c r="AG37">
        <v>28</v>
      </c>
      <c r="AH37">
        <v>36</v>
      </c>
      <c r="AI37">
        <v>38</v>
      </c>
      <c r="AJ37">
        <v>1</v>
      </c>
      <c r="AK37">
        <v>15</v>
      </c>
      <c r="AL37" t="s">
        <v>87</v>
      </c>
      <c r="AM37" t="s">
        <v>88</v>
      </c>
      <c r="AN37" t="s">
        <v>89</v>
      </c>
      <c r="AO37" t="s">
        <v>90</v>
      </c>
      <c r="AP37" t="s">
        <v>91</v>
      </c>
      <c r="AR37" t="s">
        <v>92</v>
      </c>
      <c r="AS37" t="s">
        <v>93</v>
      </c>
      <c r="AT37" t="s">
        <v>94</v>
      </c>
      <c r="AU37">
        <v>2004</v>
      </c>
      <c r="AV37">
        <v>27</v>
      </c>
      <c r="AW37">
        <v>9</v>
      </c>
      <c r="BB37">
        <v>875</v>
      </c>
      <c r="BC37">
        <v>887</v>
      </c>
      <c r="BE37" t="s">
        <v>502</v>
      </c>
      <c r="BF37">
        <f>HYPERLINK("http://dx.doi.org/10.1016/j.advwatres.2004.07.002","http://dx.doi.org/10.1016/j.advwatres.2004.07.002")</f>
        <v>0</v>
      </c>
      <c r="BI37">
        <v>13</v>
      </c>
      <c r="BJ37" t="s">
        <v>96</v>
      </c>
      <c r="BK37" t="s">
        <v>97</v>
      </c>
      <c r="BL37" t="s">
        <v>96</v>
      </c>
      <c r="BM37" t="s">
        <v>98</v>
      </c>
      <c r="BO37" t="s">
        <v>503</v>
      </c>
      <c r="BR37" t="s">
        <v>99</v>
      </c>
      <c r="BS37" t="s">
        <v>504</v>
      </c>
      <c r="BT37">
        <f>HYPERLINK("https%3A%2F%2Fwww.webofscience.com%2Fwos%2Fwoscc%2Ffull-record%2FWOS:000224494000002","View Full Record in Web of Science")</f>
        <v>0</v>
      </c>
    </row>
    <row r="38" spans="1:72" ht="12.75">
      <c r="A38" t="s">
        <v>72</v>
      </c>
      <c r="B38" t="s">
        <v>505</v>
      </c>
      <c r="F38" t="s">
        <v>505</v>
      </c>
      <c r="I38" t="s">
        <v>506</v>
      </c>
      <c r="J38" t="s">
        <v>76</v>
      </c>
      <c r="M38" t="s">
        <v>77</v>
      </c>
      <c r="N38" t="s">
        <v>78</v>
      </c>
      <c r="T38" t="s">
        <v>507</v>
      </c>
      <c r="U38" t="s">
        <v>508</v>
      </c>
      <c r="V38" t="s">
        <v>509</v>
      </c>
      <c r="W38" t="s">
        <v>510</v>
      </c>
      <c r="Y38" t="s">
        <v>511</v>
      </c>
      <c r="Z38" t="s">
        <v>512</v>
      </c>
      <c r="AA38" t="s">
        <v>513</v>
      </c>
      <c r="AB38" t="s">
        <v>514</v>
      </c>
      <c r="AG38">
        <v>27</v>
      </c>
      <c r="AH38">
        <v>101</v>
      </c>
      <c r="AI38">
        <v>105</v>
      </c>
      <c r="AJ38">
        <v>5</v>
      </c>
      <c r="AK38">
        <v>34</v>
      </c>
      <c r="AL38" t="s">
        <v>87</v>
      </c>
      <c r="AM38" t="s">
        <v>88</v>
      </c>
      <c r="AN38" t="s">
        <v>89</v>
      </c>
      <c r="AO38" t="s">
        <v>90</v>
      </c>
      <c r="AR38" t="s">
        <v>92</v>
      </c>
      <c r="AS38" t="s">
        <v>93</v>
      </c>
      <c r="AT38" t="s">
        <v>221</v>
      </c>
      <c r="AU38">
        <v>2004</v>
      </c>
      <c r="AV38">
        <v>27</v>
      </c>
      <c r="AW38">
        <v>6</v>
      </c>
      <c r="BB38">
        <v>669</v>
      </c>
      <c r="BC38">
        <v>677</v>
      </c>
      <c r="BE38" t="s">
        <v>515</v>
      </c>
      <c r="BF38">
        <f>HYPERLINK("http://dx.doi.org/10.1016/j.advwatres.2004.02.021","http://dx.doi.org/10.1016/j.advwatres.2004.02.021")</f>
        <v>0</v>
      </c>
      <c r="BI38">
        <v>9</v>
      </c>
      <c r="BJ38" t="s">
        <v>96</v>
      </c>
      <c r="BK38" t="s">
        <v>97</v>
      </c>
      <c r="BL38" t="s">
        <v>96</v>
      </c>
      <c r="BM38" t="s">
        <v>223</v>
      </c>
      <c r="BR38" t="s">
        <v>99</v>
      </c>
      <c r="BS38" t="s">
        <v>516</v>
      </c>
      <c r="BT38">
        <f>HYPERLINK("https%3A%2F%2Fwww.webofscience.com%2Fwos%2Fwoscc%2Ffull-record%2FWOS:000221814200008","View Full Record in Web of Science")</f>
        <v>0</v>
      </c>
    </row>
    <row r="39" spans="1:72" ht="12.75">
      <c r="A39" t="s">
        <v>72</v>
      </c>
      <c r="B39" t="s">
        <v>517</v>
      </c>
      <c r="F39" t="s">
        <v>517</v>
      </c>
      <c r="I39" t="s">
        <v>518</v>
      </c>
      <c r="J39" t="s">
        <v>76</v>
      </c>
      <c r="M39" t="s">
        <v>77</v>
      </c>
      <c r="N39" t="s">
        <v>103</v>
      </c>
      <c r="O39" t="s">
        <v>104</v>
      </c>
      <c r="P39" t="s">
        <v>105</v>
      </c>
      <c r="Q39" t="s">
        <v>106</v>
      </c>
      <c r="R39" t="s">
        <v>107</v>
      </c>
      <c r="T39" t="s">
        <v>519</v>
      </c>
      <c r="U39" t="s">
        <v>520</v>
      </c>
      <c r="V39" t="s">
        <v>521</v>
      </c>
      <c r="W39" t="s">
        <v>522</v>
      </c>
      <c r="Y39" t="s">
        <v>523</v>
      </c>
      <c r="Z39" t="s">
        <v>524</v>
      </c>
      <c r="AG39">
        <v>48</v>
      </c>
      <c r="AH39">
        <v>3</v>
      </c>
      <c r="AI39">
        <v>3</v>
      </c>
      <c r="AJ39">
        <v>0</v>
      </c>
      <c r="AK39">
        <v>2</v>
      </c>
      <c r="AL39" t="s">
        <v>87</v>
      </c>
      <c r="AM39" t="s">
        <v>88</v>
      </c>
      <c r="AN39" t="s">
        <v>89</v>
      </c>
      <c r="AO39" t="s">
        <v>90</v>
      </c>
      <c r="AP39" t="s">
        <v>91</v>
      </c>
      <c r="AR39" t="s">
        <v>92</v>
      </c>
      <c r="AS39" t="s">
        <v>93</v>
      </c>
      <c r="AT39" t="s">
        <v>115</v>
      </c>
      <c r="AU39">
        <v>2004</v>
      </c>
      <c r="AV39">
        <v>27</v>
      </c>
      <c r="AW39">
        <v>4</v>
      </c>
      <c r="BB39">
        <v>399</v>
      </c>
      <c r="BC39">
        <v>410</v>
      </c>
      <c r="BE39" t="s">
        <v>525</v>
      </c>
      <c r="BF39">
        <f>HYPERLINK("http://dx.doi.org/10.1016/j.advwatres.2004.02.005","http://dx.doi.org/10.1016/j.advwatres.2004.02.005")</f>
        <v>0</v>
      </c>
      <c r="BI39">
        <v>12</v>
      </c>
      <c r="BJ39" t="s">
        <v>96</v>
      </c>
      <c r="BK39" t="s">
        <v>117</v>
      </c>
      <c r="BL39" t="s">
        <v>96</v>
      </c>
      <c r="BM39" t="s">
        <v>118</v>
      </c>
      <c r="BR39" t="s">
        <v>99</v>
      </c>
      <c r="BS39" t="s">
        <v>526</v>
      </c>
      <c r="BT39">
        <f>HYPERLINK("https%3A%2F%2Fwww.webofscience.com%2Fwos%2Fwoscc%2Ffull-record%2FWOS:000221179100008","View Full Record in Web of Science")</f>
        <v>0</v>
      </c>
    </row>
    <row r="40" spans="1:72" ht="12.75">
      <c r="A40" t="s">
        <v>72</v>
      </c>
      <c r="B40" t="s">
        <v>527</v>
      </c>
      <c r="F40" t="s">
        <v>527</v>
      </c>
      <c r="I40" t="s">
        <v>528</v>
      </c>
      <c r="J40" t="s">
        <v>76</v>
      </c>
      <c r="M40" t="s">
        <v>77</v>
      </c>
      <c r="N40" t="s">
        <v>78</v>
      </c>
      <c r="T40" t="s">
        <v>529</v>
      </c>
      <c r="U40" t="s">
        <v>530</v>
      </c>
      <c r="V40" t="s">
        <v>531</v>
      </c>
      <c r="W40" t="s">
        <v>532</v>
      </c>
      <c r="Y40" t="s">
        <v>533</v>
      </c>
      <c r="Z40" t="s">
        <v>534</v>
      </c>
      <c r="AA40" t="s">
        <v>535</v>
      </c>
      <c r="AB40" t="s">
        <v>536</v>
      </c>
      <c r="AG40">
        <v>46</v>
      </c>
      <c r="AH40">
        <v>97</v>
      </c>
      <c r="AI40">
        <v>101</v>
      </c>
      <c r="AJ40">
        <v>2</v>
      </c>
      <c r="AK40">
        <v>16</v>
      </c>
      <c r="AL40" t="s">
        <v>87</v>
      </c>
      <c r="AM40" t="s">
        <v>88</v>
      </c>
      <c r="AN40" t="s">
        <v>89</v>
      </c>
      <c r="AO40" t="s">
        <v>90</v>
      </c>
      <c r="AP40" t="s">
        <v>91</v>
      </c>
      <c r="AR40" t="s">
        <v>92</v>
      </c>
      <c r="AS40" t="s">
        <v>93</v>
      </c>
      <c r="AT40" t="s">
        <v>259</v>
      </c>
      <c r="AU40">
        <v>2004</v>
      </c>
      <c r="AV40">
        <v>27</v>
      </c>
      <c r="AW40">
        <v>12</v>
      </c>
      <c r="BB40">
        <v>1199</v>
      </c>
      <c r="BC40">
        <v>1215</v>
      </c>
      <c r="BE40" t="s">
        <v>537</v>
      </c>
      <c r="BF40">
        <f>HYPERLINK("http://dx.doi.org/10.1016/j.advwatres.2004.08.008","http://dx.doi.org/10.1016/j.advwatres.2004.08.008")</f>
        <v>0</v>
      </c>
      <c r="BI40">
        <v>17</v>
      </c>
      <c r="BJ40" t="s">
        <v>96</v>
      </c>
      <c r="BK40" t="s">
        <v>97</v>
      </c>
      <c r="BL40" t="s">
        <v>96</v>
      </c>
      <c r="BM40" t="s">
        <v>261</v>
      </c>
      <c r="BR40" t="s">
        <v>99</v>
      </c>
      <c r="BS40" t="s">
        <v>538</v>
      </c>
      <c r="BT40">
        <f>HYPERLINK("https%3A%2F%2Fwww.webofscience.com%2Fwos%2Fwoscc%2Ffull-record%2FWOS:000226316000005","View Full Record in Web of Science")</f>
        <v>0</v>
      </c>
    </row>
    <row r="41" spans="1:72" ht="12.75">
      <c r="A41" t="s">
        <v>72</v>
      </c>
      <c r="B41" t="s">
        <v>539</v>
      </c>
      <c r="F41" t="s">
        <v>539</v>
      </c>
      <c r="I41" t="s">
        <v>540</v>
      </c>
      <c r="J41" t="s">
        <v>76</v>
      </c>
      <c r="M41" t="s">
        <v>77</v>
      </c>
      <c r="N41" t="s">
        <v>78</v>
      </c>
      <c r="T41" t="s">
        <v>541</v>
      </c>
      <c r="U41" t="s">
        <v>542</v>
      </c>
      <c r="V41" t="s">
        <v>543</v>
      </c>
      <c r="W41" t="s">
        <v>544</v>
      </c>
      <c r="Y41" t="s">
        <v>545</v>
      </c>
      <c r="Z41" t="s">
        <v>546</v>
      </c>
      <c r="AG41">
        <v>27</v>
      </c>
      <c r="AH41">
        <v>36</v>
      </c>
      <c r="AI41">
        <v>37</v>
      </c>
      <c r="AJ41">
        <v>1</v>
      </c>
      <c r="AK41">
        <v>23</v>
      </c>
      <c r="AL41" t="s">
        <v>87</v>
      </c>
      <c r="AM41" t="s">
        <v>88</v>
      </c>
      <c r="AN41" t="s">
        <v>89</v>
      </c>
      <c r="AO41" t="s">
        <v>90</v>
      </c>
      <c r="AP41" t="s">
        <v>91</v>
      </c>
      <c r="AR41" t="s">
        <v>92</v>
      </c>
      <c r="AS41" t="s">
        <v>93</v>
      </c>
      <c r="AT41" t="s">
        <v>195</v>
      </c>
      <c r="AU41">
        <v>2004</v>
      </c>
      <c r="AV41">
        <v>27</v>
      </c>
      <c r="AW41">
        <v>1</v>
      </c>
      <c r="BB41">
        <v>83</v>
      </c>
      <c r="BC41">
        <v>95</v>
      </c>
      <c r="BE41" t="s">
        <v>547</v>
      </c>
      <c r="BF41">
        <f>HYPERLINK("http://dx.doi.org/10.1016/j.advwatres.2003.05.001","http://dx.doi.org/10.1016/j.advwatres.2003.05.001")</f>
        <v>0</v>
      </c>
      <c r="BI41">
        <v>13</v>
      </c>
      <c r="BJ41" t="s">
        <v>96</v>
      </c>
      <c r="BK41" t="s">
        <v>97</v>
      </c>
      <c r="BL41" t="s">
        <v>96</v>
      </c>
      <c r="BM41" t="s">
        <v>197</v>
      </c>
      <c r="BR41" t="s">
        <v>99</v>
      </c>
      <c r="BS41" t="s">
        <v>548</v>
      </c>
      <c r="BT41">
        <f>HYPERLINK("https%3A%2F%2Fwww.webofscience.com%2Fwos%2Fwoscc%2Ffull-record%2FWOS:000187722000008","View Full Record in Web of Science")</f>
        <v>0</v>
      </c>
    </row>
    <row r="42" spans="1:72" ht="12.75">
      <c r="A42" t="s">
        <v>72</v>
      </c>
      <c r="B42" t="s">
        <v>549</v>
      </c>
      <c r="F42" t="s">
        <v>549</v>
      </c>
      <c r="I42" t="s">
        <v>550</v>
      </c>
      <c r="J42" t="s">
        <v>76</v>
      </c>
      <c r="M42" t="s">
        <v>77</v>
      </c>
      <c r="N42" t="s">
        <v>103</v>
      </c>
      <c r="O42" t="s">
        <v>104</v>
      </c>
      <c r="P42" t="s">
        <v>105</v>
      </c>
      <c r="Q42" t="s">
        <v>106</v>
      </c>
      <c r="R42" t="s">
        <v>107</v>
      </c>
      <c r="T42" t="s">
        <v>551</v>
      </c>
      <c r="U42" t="s">
        <v>552</v>
      </c>
      <c r="V42" t="s">
        <v>553</v>
      </c>
      <c r="W42" t="s">
        <v>554</v>
      </c>
      <c r="Y42" t="s">
        <v>555</v>
      </c>
      <c r="Z42" t="s">
        <v>556</v>
      </c>
      <c r="AA42" t="s">
        <v>557</v>
      </c>
      <c r="AB42" t="s">
        <v>558</v>
      </c>
      <c r="AG42">
        <v>43</v>
      </c>
      <c r="AH42">
        <v>26</v>
      </c>
      <c r="AI42">
        <v>26</v>
      </c>
      <c r="AJ42">
        <v>0</v>
      </c>
      <c r="AK42">
        <v>6</v>
      </c>
      <c r="AL42" t="s">
        <v>87</v>
      </c>
      <c r="AM42" t="s">
        <v>88</v>
      </c>
      <c r="AN42" t="s">
        <v>89</v>
      </c>
      <c r="AO42" t="s">
        <v>90</v>
      </c>
      <c r="AP42" t="s">
        <v>91</v>
      </c>
      <c r="AR42" t="s">
        <v>92</v>
      </c>
      <c r="AS42" t="s">
        <v>93</v>
      </c>
      <c r="AT42" t="s">
        <v>115</v>
      </c>
      <c r="AU42">
        <v>2004</v>
      </c>
      <c r="AV42">
        <v>27</v>
      </c>
      <c r="AW42">
        <v>4</v>
      </c>
      <c r="BB42">
        <v>323</v>
      </c>
      <c r="BC42">
        <v>334</v>
      </c>
      <c r="BE42" t="s">
        <v>559</v>
      </c>
      <c r="BF42">
        <f>HYPERLINK("http://dx.doi.org/10.1016/j.advwatres.2004.02.004","http://dx.doi.org/10.1016/j.advwatres.2004.02.004")</f>
        <v>0</v>
      </c>
      <c r="BI42">
        <v>12</v>
      </c>
      <c r="BJ42" t="s">
        <v>96</v>
      </c>
      <c r="BK42" t="s">
        <v>117</v>
      </c>
      <c r="BL42" t="s">
        <v>96</v>
      </c>
      <c r="BM42" t="s">
        <v>118</v>
      </c>
      <c r="BR42" t="s">
        <v>99</v>
      </c>
      <c r="BS42" t="s">
        <v>560</v>
      </c>
      <c r="BT42">
        <f>HYPERLINK("https%3A%2F%2Fwww.webofscience.com%2Fwos%2Fwoscc%2Ffull-record%2FWOS:000221179100003","View Full Record in Web of Science")</f>
        <v>0</v>
      </c>
    </row>
    <row r="43" spans="1:72" ht="12.75">
      <c r="A43" t="s">
        <v>72</v>
      </c>
      <c r="B43" t="s">
        <v>561</v>
      </c>
      <c r="F43" t="s">
        <v>561</v>
      </c>
      <c r="I43" t="s">
        <v>562</v>
      </c>
      <c r="J43" t="s">
        <v>76</v>
      </c>
      <c r="M43" t="s">
        <v>77</v>
      </c>
      <c r="N43" t="s">
        <v>147</v>
      </c>
      <c r="W43" t="s">
        <v>563</v>
      </c>
      <c r="Y43" t="s">
        <v>564</v>
      </c>
      <c r="Z43" t="s">
        <v>565</v>
      </c>
      <c r="AA43" t="s">
        <v>337</v>
      </c>
      <c r="AB43" t="s">
        <v>566</v>
      </c>
      <c r="AG43">
        <v>0</v>
      </c>
      <c r="AH43">
        <v>0</v>
      </c>
      <c r="AI43">
        <v>0</v>
      </c>
      <c r="AJ43">
        <v>0</v>
      </c>
      <c r="AK43">
        <v>0</v>
      </c>
      <c r="AL43" t="s">
        <v>87</v>
      </c>
      <c r="AM43" t="s">
        <v>88</v>
      </c>
      <c r="AN43" t="s">
        <v>89</v>
      </c>
      <c r="AO43" t="s">
        <v>90</v>
      </c>
      <c r="AP43" t="s">
        <v>91</v>
      </c>
      <c r="AR43" t="s">
        <v>92</v>
      </c>
      <c r="AS43" t="s">
        <v>93</v>
      </c>
      <c r="AT43" t="s">
        <v>115</v>
      </c>
      <c r="AU43">
        <v>2004</v>
      </c>
      <c r="AV43">
        <v>27</v>
      </c>
      <c r="AW43">
        <v>4</v>
      </c>
      <c r="BB43">
        <v>307</v>
      </c>
      <c r="BC43">
        <v>309</v>
      </c>
      <c r="BE43" t="s">
        <v>567</v>
      </c>
      <c r="BF43">
        <f>HYPERLINK("http://dx.doi.org/10.1016/j.advwatres.2004.02.002","http://dx.doi.org/10.1016/j.advwatres.2004.02.002")</f>
        <v>0</v>
      </c>
      <c r="BI43">
        <v>3</v>
      </c>
      <c r="BJ43" t="s">
        <v>96</v>
      </c>
      <c r="BK43" t="s">
        <v>97</v>
      </c>
      <c r="BL43" t="s">
        <v>96</v>
      </c>
      <c r="BM43" t="s">
        <v>118</v>
      </c>
      <c r="BO43" t="s">
        <v>503</v>
      </c>
      <c r="BR43" t="s">
        <v>99</v>
      </c>
      <c r="BS43" t="s">
        <v>568</v>
      </c>
      <c r="BT43">
        <f>HYPERLINK("https%3A%2F%2Fwww.webofscience.com%2Fwos%2Fwoscc%2Ffull-record%2FWOS:000221179100001","View Full Record in Web of Science")</f>
        <v>0</v>
      </c>
    </row>
    <row r="44" spans="1:72" ht="12.75">
      <c r="A44" t="s">
        <v>72</v>
      </c>
      <c r="B44" t="s">
        <v>569</v>
      </c>
      <c r="F44" t="s">
        <v>569</v>
      </c>
      <c r="I44" t="s">
        <v>570</v>
      </c>
      <c r="J44" t="s">
        <v>76</v>
      </c>
      <c r="M44" t="s">
        <v>77</v>
      </c>
      <c r="N44" t="s">
        <v>78</v>
      </c>
      <c r="T44" t="s">
        <v>571</v>
      </c>
      <c r="U44" t="s">
        <v>572</v>
      </c>
      <c r="V44" t="s">
        <v>573</v>
      </c>
      <c r="W44" t="s">
        <v>574</v>
      </c>
      <c r="Y44" t="s">
        <v>575</v>
      </c>
      <c r="Z44" t="s">
        <v>576</v>
      </c>
      <c r="AA44" t="s">
        <v>577</v>
      </c>
      <c r="AB44" t="s">
        <v>578</v>
      </c>
      <c r="AG44">
        <v>69</v>
      </c>
      <c r="AH44">
        <v>29</v>
      </c>
      <c r="AI44">
        <v>29</v>
      </c>
      <c r="AJ44">
        <v>3</v>
      </c>
      <c r="AK44">
        <v>23</v>
      </c>
      <c r="AL44" t="s">
        <v>87</v>
      </c>
      <c r="AM44" t="s">
        <v>88</v>
      </c>
      <c r="AN44" t="s">
        <v>89</v>
      </c>
      <c r="AO44" t="s">
        <v>90</v>
      </c>
      <c r="AP44" t="s">
        <v>91</v>
      </c>
      <c r="AR44" t="s">
        <v>92</v>
      </c>
      <c r="AS44" t="s">
        <v>93</v>
      </c>
      <c r="AT44" t="s">
        <v>259</v>
      </c>
      <c r="AU44">
        <v>2004</v>
      </c>
      <c r="AV44">
        <v>27</v>
      </c>
      <c r="AW44">
        <v>12</v>
      </c>
      <c r="BB44">
        <v>1135</v>
      </c>
      <c r="BC44">
        <v>1150</v>
      </c>
      <c r="BE44" t="s">
        <v>579</v>
      </c>
      <c r="BF44">
        <f>HYPERLINK("http://dx.doi.org/10.1016/j.advwatres.2004.10.002","http://dx.doi.org/10.1016/j.advwatres.2004.10.002")</f>
        <v>0</v>
      </c>
      <c r="BI44">
        <v>16</v>
      </c>
      <c r="BJ44" t="s">
        <v>96</v>
      </c>
      <c r="BK44" t="s">
        <v>97</v>
      </c>
      <c r="BL44" t="s">
        <v>96</v>
      </c>
      <c r="BM44" t="s">
        <v>261</v>
      </c>
      <c r="BR44" t="s">
        <v>99</v>
      </c>
      <c r="BS44" t="s">
        <v>580</v>
      </c>
      <c r="BT44">
        <f>HYPERLINK("https%3A%2F%2Fwww.webofscience.com%2Fwos%2Fwoscc%2Ffull-record%2FWOS:000226316000001","View Full Record in Web of Science")</f>
        <v>0</v>
      </c>
    </row>
    <row r="45" spans="1:72" ht="12.75">
      <c r="A45" t="s">
        <v>72</v>
      </c>
      <c r="B45" t="s">
        <v>581</v>
      </c>
      <c r="F45" t="s">
        <v>581</v>
      </c>
      <c r="I45" t="s">
        <v>582</v>
      </c>
      <c r="J45" t="s">
        <v>76</v>
      </c>
      <c r="M45" t="s">
        <v>77</v>
      </c>
      <c r="N45" t="s">
        <v>78</v>
      </c>
      <c r="T45" t="s">
        <v>583</v>
      </c>
      <c r="U45" t="s">
        <v>584</v>
      </c>
      <c r="V45" t="s">
        <v>585</v>
      </c>
      <c r="W45" t="s">
        <v>586</v>
      </c>
      <c r="Y45" t="s">
        <v>587</v>
      </c>
      <c r="Z45" t="s">
        <v>588</v>
      </c>
      <c r="AA45" t="s">
        <v>589</v>
      </c>
      <c r="AB45" t="s">
        <v>590</v>
      </c>
      <c r="AG45">
        <v>30</v>
      </c>
      <c r="AH45">
        <v>27</v>
      </c>
      <c r="AI45">
        <v>27</v>
      </c>
      <c r="AJ45">
        <v>0</v>
      </c>
      <c r="AK45">
        <v>10</v>
      </c>
      <c r="AL45" t="s">
        <v>87</v>
      </c>
      <c r="AM45" t="s">
        <v>88</v>
      </c>
      <c r="AN45" t="s">
        <v>89</v>
      </c>
      <c r="AO45" t="s">
        <v>90</v>
      </c>
      <c r="AR45" t="s">
        <v>92</v>
      </c>
      <c r="AS45" t="s">
        <v>93</v>
      </c>
      <c r="AT45" t="s">
        <v>259</v>
      </c>
      <c r="AU45">
        <v>2004</v>
      </c>
      <c r="AV45">
        <v>27</v>
      </c>
      <c r="AW45">
        <v>12</v>
      </c>
      <c r="BB45">
        <v>1217</v>
      </c>
      <c r="BC45">
        <v>1231</v>
      </c>
      <c r="BE45" t="s">
        <v>591</v>
      </c>
      <c r="BF45">
        <f>HYPERLINK("http://dx.doi.org/10.1016/j.advwatres.2004.07.005","http://dx.doi.org/10.1016/j.advwatres.2004.07.005")</f>
        <v>0</v>
      </c>
      <c r="BI45">
        <v>15</v>
      </c>
      <c r="BJ45" t="s">
        <v>96</v>
      </c>
      <c r="BK45" t="s">
        <v>97</v>
      </c>
      <c r="BL45" t="s">
        <v>96</v>
      </c>
      <c r="BM45" t="s">
        <v>261</v>
      </c>
      <c r="BR45" t="s">
        <v>99</v>
      </c>
      <c r="BS45" t="s">
        <v>592</v>
      </c>
      <c r="BT45">
        <f>HYPERLINK("https%3A%2F%2Fwww.webofscience.com%2Fwos%2Fwoscc%2Ffull-record%2FWOS:000226316000006","View Full Record in Web of Science")</f>
        <v>0</v>
      </c>
    </row>
    <row r="46" spans="1:72" ht="12.75">
      <c r="A46" t="s">
        <v>72</v>
      </c>
      <c r="B46" t="s">
        <v>593</v>
      </c>
      <c r="F46" t="s">
        <v>593</v>
      </c>
      <c r="I46" t="s">
        <v>594</v>
      </c>
      <c r="J46" t="s">
        <v>76</v>
      </c>
      <c r="M46" t="s">
        <v>77</v>
      </c>
      <c r="N46" t="s">
        <v>78</v>
      </c>
      <c r="T46" t="s">
        <v>595</v>
      </c>
      <c r="V46" t="s">
        <v>596</v>
      </c>
      <c r="W46" t="s">
        <v>597</v>
      </c>
      <c r="Y46" t="s">
        <v>598</v>
      </c>
      <c r="Z46" t="s">
        <v>599</v>
      </c>
      <c r="AA46" t="s">
        <v>600</v>
      </c>
      <c r="AB46" t="s">
        <v>601</v>
      </c>
      <c r="AG46">
        <v>17</v>
      </c>
      <c r="AH46">
        <v>42</v>
      </c>
      <c r="AI46">
        <v>42</v>
      </c>
      <c r="AJ46">
        <v>0</v>
      </c>
      <c r="AK46">
        <v>9</v>
      </c>
      <c r="AL46" t="s">
        <v>87</v>
      </c>
      <c r="AM46" t="s">
        <v>88</v>
      </c>
      <c r="AN46" t="s">
        <v>89</v>
      </c>
      <c r="AO46" t="s">
        <v>90</v>
      </c>
      <c r="AP46" t="s">
        <v>91</v>
      </c>
      <c r="AR46" t="s">
        <v>92</v>
      </c>
      <c r="AS46" t="s">
        <v>93</v>
      </c>
      <c r="AT46" t="s">
        <v>141</v>
      </c>
      <c r="AU46">
        <v>2004</v>
      </c>
      <c r="AV46">
        <v>27</v>
      </c>
      <c r="AW46">
        <v>11</v>
      </c>
      <c r="BB46">
        <v>1105</v>
      </c>
      <c r="BC46">
        <v>1110</v>
      </c>
      <c r="BE46" t="s">
        <v>602</v>
      </c>
      <c r="BF46">
        <f>HYPERLINK("http://dx.doi.org/10.1016/j.advwatres.2004.07.007","http://dx.doi.org/10.1016/j.advwatres.2004.07.007")</f>
        <v>0</v>
      </c>
      <c r="BI46">
        <v>6</v>
      </c>
      <c r="BJ46" t="s">
        <v>96</v>
      </c>
      <c r="BK46" t="s">
        <v>97</v>
      </c>
      <c r="BL46" t="s">
        <v>96</v>
      </c>
      <c r="BM46" t="s">
        <v>143</v>
      </c>
      <c r="BR46" t="s">
        <v>99</v>
      </c>
      <c r="BS46" t="s">
        <v>603</v>
      </c>
      <c r="BT46">
        <f>HYPERLINK("https%3A%2F%2Fwww.webofscience.com%2Fwos%2Fwoscc%2Ffull-record%2FWOS:000225228300005","View Full Record in Web of Science")</f>
        <v>0</v>
      </c>
    </row>
    <row r="47" spans="1:72" ht="12.75">
      <c r="A47" t="s">
        <v>72</v>
      </c>
      <c r="B47" t="s">
        <v>604</v>
      </c>
      <c r="F47" t="s">
        <v>604</v>
      </c>
      <c r="I47" t="s">
        <v>605</v>
      </c>
      <c r="J47" t="s">
        <v>76</v>
      </c>
      <c r="M47" t="s">
        <v>77</v>
      </c>
      <c r="N47" t="s">
        <v>78</v>
      </c>
      <c r="T47" t="s">
        <v>606</v>
      </c>
      <c r="U47" t="s">
        <v>607</v>
      </c>
      <c r="V47" t="s">
        <v>608</v>
      </c>
      <c r="W47" t="s">
        <v>609</v>
      </c>
      <c r="Y47" t="s">
        <v>610</v>
      </c>
      <c r="Z47" t="s">
        <v>611</v>
      </c>
      <c r="AG47">
        <v>32</v>
      </c>
      <c r="AH47">
        <v>65</v>
      </c>
      <c r="AI47">
        <v>65</v>
      </c>
      <c r="AJ47">
        <v>0</v>
      </c>
      <c r="AK47">
        <v>4</v>
      </c>
      <c r="AL47" t="s">
        <v>87</v>
      </c>
      <c r="AM47" t="s">
        <v>88</v>
      </c>
      <c r="AN47" t="s">
        <v>89</v>
      </c>
      <c r="AO47" t="s">
        <v>90</v>
      </c>
      <c r="AP47" t="s">
        <v>91</v>
      </c>
      <c r="AR47" t="s">
        <v>92</v>
      </c>
      <c r="AS47" t="s">
        <v>93</v>
      </c>
      <c r="AT47" t="s">
        <v>153</v>
      </c>
      <c r="AU47">
        <v>2004</v>
      </c>
      <c r="AV47">
        <v>27</v>
      </c>
      <c r="AW47">
        <v>10</v>
      </c>
      <c r="BB47">
        <v>967</v>
      </c>
      <c r="BC47">
        <v>980</v>
      </c>
      <c r="BE47" t="s">
        <v>612</v>
      </c>
      <c r="BF47">
        <f>HYPERLINK("http://dx.doi.org/10.1016/j.advwatres.2004.08.003","http://dx.doi.org/10.1016/j.advwatres.2004.08.003")</f>
        <v>0</v>
      </c>
      <c r="BI47">
        <v>14</v>
      </c>
      <c r="BJ47" t="s">
        <v>96</v>
      </c>
      <c r="BK47" t="s">
        <v>97</v>
      </c>
      <c r="BL47" t="s">
        <v>96</v>
      </c>
      <c r="BM47" t="s">
        <v>155</v>
      </c>
      <c r="BR47" t="s">
        <v>99</v>
      </c>
      <c r="BS47" t="s">
        <v>613</v>
      </c>
      <c r="BT47">
        <f>HYPERLINK("https%3A%2F%2Fwww.webofscience.com%2Fwos%2Fwoscc%2Ffull-record%2FWOS:000225018100002","View Full Record in Web of Science")</f>
        <v>0</v>
      </c>
    </row>
    <row r="48" spans="1:72" ht="12.75">
      <c r="A48" t="s">
        <v>72</v>
      </c>
      <c r="B48" t="s">
        <v>120</v>
      </c>
      <c r="F48" t="s">
        <v>120</v>
      </c>
      <c r="I48" t="s">
        <v>614</v>
      </c>
      <c r="J48" t="s">
        <v>76</v>
      </c>
      <c r="M48" t="s">
        <v>77</v>
      </c>
      <c r="N48" t="s">
        <v>78</v>
      </c>
      <c r="T48" t="s">
        <v>615</v>
      </c>
      <c r="U48" t="s">
        <v>616</v>
      </c>
      <c r="V48" t="s">
        <v>617</v>
      </c>
      <c r="W48" t="s">
        <v>174</v>
      </c>
      <c r="Y48" t="s">
        <v>618</v>
      </c>
      <c r="Z48" t="s">
        <v>126</v>
      </c>
      <c r="AB48" t="s">
        <v>127</v>
      </c>
      <c r="AG48">
        <v>39</v>
      </c>
      <c r="AH48">
        <v>29</v>
      </c>
      <c r="AI48">
        <v>31</v>
      </c>
      <c r="AJ48">
        <v>2</v>
      </c>
      <c r="AK48">
        <v>7</v>
      </c>
      <c r="AL48" t="s">
        <v>87</v>
      </c>
      <c r="AM48" t="s">
        <v>88</v>
      </c>
      <c r="AN48" t="s">
        <v>89</v>
      </c>
      <c r="AO48" t="s">
        <v>90</v>
      </c>
      <c r="AP48" t="s">
        <v>91</v>
      </c>
      <c r="AR48" t="s">
        <v>92</v>
      </c>
      <c r="AS48" t="s">
        <v>93</v>
      </c>
      <c r="AT48" t="s">
        <v>233</v>
      </c>
      <c r="AU48">
        <v>2004</v>
      </c>
      <c r="AV48">
        <v>27</v>
      </c>
      <c r="AW48">
        <v>3</v>
      </c>
      <c r="BB48">
        <v>245</v>
      </c>
      <c r="BC48">
        <v>257</v>
      </c>
      <c r="BE48" t="s">
        <v>619</v>
      </c>
      <c r="BF48">
        <f>HYPERLINK("http://dx.doi.org/10.1016/j.advwatres.2004.01.002","http://dx.doi.org/10.1016/j.advwatres.2004.01.002")</f>
        <v>0</v>
      </c>
      <c r="BI48">
        <v>13</v>
      </c>
      <c r="BJ48" t="s">
        <v>96</v>
      </c>
      <c r="BK48" t="s">
        <v>97</v>
      </c>
      <c r="BL48" t="s">
        <v>96</v>
      </c>
      <c r="BM48" t="s">
        <v>235</v>
      </c>
      <c r="BR48" t="s">
        <v>99</v>
      </c>
      <c r="BS48" t="s">
        <v>620</v>
      </c>
      <c r="BT48">
        <f>HYPERLINK("https%3A%2F%2Fwww.webofscience.com%2Fwos%2Fwoscc%2Ffull-record%2FWOS:000220708600004","View Full Record in Web of Science")</f>
        <v>0</v>
      </c>
    </row>
    <row r="49" spans="1:72" ht="12.75">
      <c r="A49" t="s">
        <v>72</v>
      </c>
      <c r="B49" t="s">
        <v>621</v>
      </c>
      <c r="F49" t="s">
        <v>621</v>
      </c>
      <c r="I49" t="s">
        <v>622</v>
      </c>
      <c r="J49" t="s">
        <v>76</v>
      </c>
      <c r="M49" t="s">
        <v>77</v>
      </c>
      <c r="N49" t="s">
        <v>78</v>
      </c>
      <c r="T49" t="s">
        <v>623</v>
      </c>
      <c r="U49" t="s">
        <v>624</v>
      </c>
      <c r="V49" t="s">
        <v>625</v>
      </c>
      <c r="W49" t="s">
        <v>626</v>
      </c>
      <c r="Y49" t="s">
        <v>627</v>
      </c>
      <c r="Z49" t="s">
        <v>628</v>
      </c>
      <c r="AG49">
        <v>26</v>
      </c>
      <c r="AH49">
        <v>189</v>
      </c>
      <c r="AI49">
        <v>191</v>
      </c>
      <c r="AJ49">
        <v>3</v>
      </c>
      <c r="AK49">
        <v>13</v>
      </c>
      <c r="AL49" t="s">
        <v>87</v>
      </c>
      <c r="AM49" t="s">
        <v>88</v>
      </c>
      <c r="AN49" t="s">
        <v>89</v>
      </c>
      <c r="AO49" t="s">
        <v>90</v>
      </c>
      <c r="AP49" t="s">
        <v>91</v>
      </c>
      <c r="AR49" t="s">
        <v>92</v>
      </c>
      <c r="AS49" t="s">
        <v>93</v>
      </c>
      <c r="AT49" t="s">
        <v>128</v>
      </c>
      <c r="AU49">
        <v>2004</v>
      </c>
      <c r="AV49">
        <v>27</v>
      </c>
      <c r="AW49">
        <v>2</v>
      </c>
      <c r="BB49">
        <v>185</v>
      </c>
      <c r="BC49">
        <v>195</v>
      </c>
      <c r="BE49" t="s">
        <v>629</v>
      </c>
      <c r="BF49">
        <f>HYPERLINK("http://dx.doi.org/10.1016/j.advwatres.2003.10.003","http://dx.doi.org/10.1016/j.advwatres.2003.10.003")</f>
        <v>0</v>
      </c>
      <c r="BI49">
        <v>11</v>
      </c>
      <c r="BJ49" t="s">
        <v>96</v>
      </c>
      <c r="BK49" t="s">
        <v>97</v>
      </c>
      <c r="BL49" t="s">
        <v>96</v>
      </c>
      <c r="BM49" t="s">
        <v>130</v>
      </c>
      <c r="BR49" t="s">
        <v>99</v>
      </c>
      <c r="BS49" t="s">
        <v>630</v>
      </c>
      <c r="BT49">
        <f>HYPERLINK("https%3A%2F%2Fwww.webofscience.com%2Fwos%2Fwoscc%2Ffull-record%2FWOS:000189227900007","View Full Record in Web of Science")</f>
        <v>0</v>
      </c>
    </row>
    <row r="50" spans="1:72" ht="12.75">
      <c r="A50" t="s">
        <v>72</v>
      </c>
      <c r="B50" t="s">
        <v>631</v>
      </c>
      <c r="F50" t="s">
        <v>631</v>
      </c>
      <c r="I50" t="s">
        <v>632</v>
      </c>
      <c r="J50" t="s">
        <v>76</v>
      </c>
      <c r="M50" t="s">
        <v>77</v>
      </c>
      <c r="N50" t="s">
        <v>78</v>
      </c>
      <c r="T50" t="s">
        <v>633</v>
      </c>
      <c r="U50" t="s">
        <v>634</v>
      </c>
      <c r="V50" t="s">
        <v>635</v>
      </c>
      <c r="W50" t="s">
        <v>636</v>
      </c>
      <c r="Y50" t="s">
        <v>637</v>
      </c>
      <c r="Z50" t="s">
        <v>638</v>
      </c>
      <c r="AA50" t="s">
        <v>639</v>
      </c>
      <c r="AB50" t="s">
        <v>640</v>
      </c>
      <c r="AG50">
        <v>32</v>
      </c>
      <c r="AH50">
        <v>159</v>
      </c>
      <c r="AI50">
        <v>161</v>
      </c>
      <c r="AJ50">
        <v>1</v>
      </c>
      <c r="AK50">
        <v>33</v>
      </c>
      <c r="AL50" t="s">
        <v>87</v>
      </c>
      <c r="AM50" t="s">
        <v>88</v>
      </c>
      <c r="AN50" t="s">
        <v>89</v>
      </c>
      <c r="AO50" t="s">
        <v>90</v>
      </c>
      <c r="AP50" t="s">
        <v>91</v>
      </c>
      <c r="AR50" t="s">
        <v>92</v>
      </c>
      <c r="AS50" t="s">
        <v>93</v>
      </c>
      <c r="AT50" t="s">
        <v>153</v>
      </c>
      <c r="AU50">
        <v>2004</v>
      </c>
      <c r="AV50">
        <v>27</v>
      </c>
      <c r="AW50">
        <v>10</v>
      </c>
      <c r="BB50">
        <v>953</v>
      </c>
      <c r="BC50">
        <v>965</v>
      </c>
      <c r="BE50" t="s">
        <v>641</v>
      </c>
      <c r="BF50">
        <f>HYPERLINK("http://dx.doi.org/10.1016/j.advwatres.2004.08.005","http://dx.doi.org/10.1016/j.advwatres.2004.08.005")</f>
        <v>0</v>
      </c>
      <c r="BI50">
        <v>13</v>
      </c>
      <c r="BJ50" t="s">
        <v>96</v>
      </c>
      <c r="BK50" t="s">
        <v>97</v>
      </c>
      <c r="BL50" t="s">
        <v>96</v>
      </c>
      <c r="BM50" t="s">
        <v>155</v>
      </c>
      <c r="BR50" t="s">
        <v>99</v>
      </c>
      <c r="BS50" t="s">
        <v>642</v>
      </c>
      <c r="BT50">
        <f>HYPERLINK("https%3A%2F%2Fwww.webofscience.com%2Fwos%2Fwoscc%2Ffull-record%2FWOS:000225018100001","View Full Record in Web of Science")</f>
        <v>0</v>
      </c>
    </row>
    <row r="51" spans="1:72" ht="12.75">
      <c r="A51" t="s">
        <v>72</v>
      </c>
      <c r="B51" t="s">
        <v>643</v>
      </c>
      <c r="F51" t="s">
        <v>643</v>
      </c>
      <c r="I51" t="s">
        <v>644</v>
      </c>
      <c r="J51" t="s">
        <v>76</v>
      </c>
      <c r="M51" t="s">
        <v>77</v>
      </c>
      <c r="N51" t="s">
        <v>78</v>
      </c>
      <c r="T51" t="s">
        <v>645</v>
      </c>
      <c r="V51" t="s">
        <v>646</v>
      </c>
      <c r="W51" t="s">
        <v>647</v>
      </c>
      <c r="Y51" t="s">
        <v>648</v>
      </c>
      <c r="Z51" t="s">
        <v>649</v>
      </c>
      <c r="AA51" t="s">
        <v>650</v>
      </c>
      <c r="AB51" t="s">
        <v>651</v>
      </c>
      <c r="AG51">
        <v>13</v>
      </c>
      <c r="AH51">
        <v>17</v>
      </c>
      <c r="AI51">
        <v>17</v>
      </c>
      <c r="AJ51">
        <v>0</v>
      </c>
      <c r="AK51">
        <v>6</v>
      </c>
      <c r="AL51" t="s">
        <v>87</v>
      </c>
      <c r="AM51" t="s">
        <v>88</v>
      </c>
      <c r="AN51" t="s">
        <v>89</v>
      </c>
      <c r="AO51" t="s">
        <v>90</v>
      </c>
      <c r="AP51" t="s">
        <v>91</v>
      </c>
      <c r="AR51" t="s">
        <v>92</v>
      </c>
      <c r="AS51" t="s">
        <v>93</v>
      </c>
      <c r="AT51" t="s">
        <v>153</v>
      </c>
      <c r="AU51">
        <v>2004</v>
      </c>
      <c r="AV51">
        <v>27</v>
      </c>
      <c r="AW51">
        <v>10</v>
      </c>
      <c r="BB51">
        <v>1033</v>
      </c>
      <c r="BC51">
        <v>1040</v>
      </c>
      <c r="BE51" t="s">
        <v>652</v>
      </c>
      <c r="BF51">
        <f>HYPERLINK("http://dx.doi.org/10.1016/j.advwatres.2004.07.003","http://dx.doi.org/10.1016/j.advwatres.2004.07.003")</f>
        <v>0</v>
      </c>
      <c r="BI51">
        <v>8</v>
      </c>
      <c r="BJ51" t="s">
        <v>96</v>
      </c>
      <c r="BK51" t="s">
        <v>97</v>
      </c>
      <c r="BL51" t="s">
        <v>96</v>
      </c>
      <c r="BM51" t="s">
        <v>155</v>
      </c>
      <c r="BR51" t="s">
        <v>99</v>
      </c>
      <c r="BS51" t="s">
        <v>653</v>
      </c>
      <c r="BT51">
        <f>HYPERLINK("https%3A%2F%2Fwww.webofscience.com%2Fwos%2Fwoscc%2Ffull-record%2FWOS:000225018100007","View Full Record in Web of Science")</f>
        <v>0</v>
      </c>
    </row>
    <row r="52" spans="1:72" ht="12.75">
      <c r="A52" t="s">
        <v>72</v>
      </c>
      <c r="B52" t="s">
        <v>654</v>
      </c>
      <c r="F52" t="s">
        <v>654</v>
      </c>
      <c r="I52" t="s">
        <v>655</v>
      </c>
      <c r="J52" t="s">
        <v>76</v>
      </c>
      <c r="M52" t="s">
        <v>77</v>
      </c>
      <c r="N52" t="s">
        <v>78</v>
      </c>
      <c r="T52" t="s">
        <v>656</v>
      </c>
      <c r="U52" t="s">
        <v>657</v>
      </c>
      <c r="V52" t="s">
        <v>658</v>
      </c>
      <c r="W52" t="s">
        <v>659</v>
      </c>
      <c r="Y52" t="s">
        <v>660</v>
      </c>
      <c r="Z52" t="s">
        <v>661</v>
      </c>
      <c r="AA52" t="s">
        <v>662</v>
      </c>
      <c r="AB52" t="s">
        <v>663</v>
      </c>
      <c r="AG52">
        <v>46</v>
      </c>
      <c r="AH52">
        <v>45</v>
      </c>
      <c r="AI52">
        <v>46</v>
      </c>
      <c r="AJ52">
        <v>2</v>
      </c>
      <c r="AK52">
        <v>20</v>
      </c>
      <c r="AL52" t="s">
        <v>87</v>
      </c>
      <c r="AM52" t="s">
        <v>88</v>
      </c>
      <c r="AN52" t="s">
        <v>89</v>
      </c>
      <c r="AO52" t="s">
        <v>90</v>
      </c>
      <c r="AR52" t="s">
        <v>92</v>
      </c>
      <c r="AS52" t="s">
        <v>93</v>
      </c>
      <c r="AT52" t="s">
        <v>313</v>
      </c>
      <c r="AU52">
        <v>2004</v>
      </c>
      <c r="AV52">
        <v>27</v>
      </c>
      <c r="AW52">
        <v>8</v>
      </c>
      <c r="BB52">
        <v>843</v>
      </c>
      <c r="BC52">
        <v>855</v>
      </c>
      <c r="BE52" t="s">
        <v>664</v>
      </c>
      <c r="BF52">
        <f>HYPERLINK("http://dx.doi.org/10.1016/j.advwatres.2004.05.001","http://dx.doi.org/10.1016/j.advwatres.2004.05.001")</f>
        <v>0</v>
      </c>
      <c r="BI52">
        <v>13</v>
      </c>
      <c r="BJ52" t="s">
        <v>96</v>
      </c>
      <c r="BK52" t="s">
        <v>97</v>
      </c>
      <c r="BL52" t="s">
        <v>96</v>
      </c>
      <c r="BM52" t="s">
        <v>315</v>
      </c>
      <c r="BR52" t="s">
        <v>99</v>
      </c>
      <c r="BS52" t="s">
        <v>665</v>
      </c>
      <c r="BT52">
        <f>HYPERLINK("https%3A%2F%2Fwww.webofscience.com%2Fwos%2Fwoscc%2Ffull-record%2FWOS:000223801200006","View Full Record in Web of Science")</f>
        <v>0</v>
      </c>
    </row>
    <row r="53" spans="1:72" ht="12.75">
      <c r="A53" t="s">
        <v>72</v>
      </c>
      <c r="B53" t="s">
        <v>666</v>
      </c>
      <c r="F53" t="s">
        <v>666</v>
      </c>
      <c r="I53" t="s">
        <v>667</v>
      </c>
      <c r="J53" t="s">
        <v>76</v>
      </c>
      <c r="M53" t="s">
        <v>77</v>
      </c>
      <c r="N53" t="s">
        <v>78</v>
      </c>
      <c r="T53" t="s">
        <v>668</v>
      </c>
      <c r="U53" t="s">
        <v>669</v>
      </c>
      <c r="V53" t="s">
        <v>670</v>
      </c>
      <c r="W53" t="s">
        <v>671</v>
      </c>
      <c r="Y53" t="s">
        <v>672</v>
      </c>
      <c r="Z53" t="s">
        <v>673</v>
      </c>
      <c r="AA53" t="s">
        <v>674</v>
      </c>
      <c r="AB53" t="s">
        <v>675</v>
      </c>
      <c r="AG53">
        <v>32</v>
      </c>
      <c r="AH53">
        <v>20</v>
      </c>
      <c r="AI53">
        <v>20</v>
      </c>
      <c r="AJ53">
        <v>0</v>
      </c>
      <c r="AK53">
        <v>4</v>
      </c>
      <c r="AL53" t="s">
        <v>87</v>
      </c>
      <c r="AM53" t="s">
        <v>88</v>
      </c>
      <c r="AN53" t="s">
        <v>89</v>
      </c>
      <c r="AO53" t="s">
        <v>90</v>
      </c>
      <c r="AP53" t="s">
        <v>91</v>
      </c>
      <c r="AR53" t="s">
        <v>92</v>
      </c>
      <c r="AS53" t="s">
        <v>93</v>
      </c>
      <c r="AT53" t="s">
        <v>293</v>
      </c>
      <c r="AU53">
        <v>2004</v>
      </c>
      <c r="AV53">
        <v>27</v>
      </c>
      <c r="AW53">
        <v>7</v>
      </c>
      <c r="BB53">
        <v>689</v>
      </c>
      <c r="BC53">
        <v>705</v>
      </c>
      <c r="BE53" t="s">
        <v>676</v>
      </c>
      <c r="BF53">
        <f>HYPERLINK("http://dx.doi.org/10.1016/j.advwatres.2004.05.003","http://dx.doi.org/10.1016/j.advwatres.2004.05.003")</f>
        <v>0</v>
      </c>
      <c r="BI53">
        <v>17</v>
      </c>
      <c r="BJ53" t="s">
        <v>96</v>
      </c>
      <c r="BK53" t="s">
        <v>97</v>
      </c>
      <c r="BL53" t="s">
        <v>96</v>
      </c>
      <c r="BM53" t="s">
        <v>295</v>
      </c>
      <c r="BR53" t="s">
        <v>99</v>
      </c>
      <c r="BS53" t="s">
        <v>677</v>
      </c>
      <c r="BT53">
        <f>HYPERLINK("https%3A%2F%2Fwww.webofscience.com%2Fwos%2Fwoscc%2Ffull-record%2FWOS:000222810600002","View Full Record in Web of Science")</f>
        <v>0</v>
      </c>
    </row>
    <row r="54" spans="1:72" ht="12.75">
      <c r="A54" t="s">
        <v>72</v>
      </c>
      <c r="B54" t="s">
        <v>678</v>
      </c>
      <c r="F54" t="s">
        <v>678</v>
      </c>
      <c r="I54" t="s">
        <v>679</v>
      </c>
      <c r="J54" t="s">
        <v>76</v>
      </c>
      <c r="M54" t="s">
        <v>77</v>
      </c>
      <c r="N54" t="s">
        <v>78</v>
      </c>
      <c r="T54" t="s">
        <v>680</v>
      </c>
      <c r="U54" t="s">
        <v>681</v>
      </c>
      <c r="V54" t="s">
        <v>682</v>
      </c>
      <c r="W54" t="s">
        <v>683</v>
      </c>
      <c r="Y54" t="s">
        <v>684</v>
      </c>
      <c r="Z54" t="s">
        <v>685</v>
      </c>
      <c r="AG54">
        <v>32</v>
      </c>
      <c r="AH54">
        <v>3</v>
      </c>
      <c r="AI54">
        <v>3</v>
      </c>
      <c r="AJ54">
        <v>0</v>
      </c>
      <c r="AK54">
        <v>2</v>
      </c>
      <c r="AL54" t="s">
        <v>87</v>
      </c>
      <c r="AM54" t="s">
        <v>88</v>
      </c>
      <c r="AN54" t="s">
        <v>89</v>
      </c>
      <c r="AO54" t="s">
        <v>90</v>
      </c>
      <c r="AP54" t="s">
        <v>91</v>
      </c>
      <c r="AR54" t="s">
        <v>92</v>
      </c>
      <c r="AS54" t="s">
        <v>93</v>
      </c>
      <c r="AT54" t="s">
        <v>233</v>
      </c>
      <c r="AU54">
        <v>2004</v>
      </c>
      <c r="AV54">
        <v>27</v>
      </c>
      <c r="AW54">
        <v>3</v>
      </c>
      <c r="BB54">
        <v>207</v>
      </c>
      <c r="BC54">
        <v>222</v>
      </c>
      <c r="BE54" t="s">
        <v>686</v>
      </c>
      <c r="BF54">
        <f>HYPERLINK("http://dx.doi.org/10.1016/j.advwatres.2004.02.008","http://dx.doi.org/10.1016/j.advwatres.2004.02.008")</f>
        <v>0</v>
      </c>
      <c r="BI54">
        <v>16</v>
      </c>
      <c r="BJ54" t="s">
        <v>96</v>
      </c>
      <c r="BK54" t="s">
        <v>97</v>
      </c>
      <c r="BL54" t="s">
        <v>96</v>
      </c>
      <c r="BM54" t="s">
        <v>235</v>
      </c>
      <c r="BR54" t="s">
        <v>99</v>
      </c>
      <c r="BS54" t="s">
        <v>687</v>
      </c>
      <c r="BT54">
        <f>HYPERLINK("https%3A%2F%2Fwww.webofscience.com%2Fwos%2Fwoscc%2Ffull-record%2FWOS:000220708600001","View Full Record in Web of Science")</f>
        <v>0</v>
      </c>
    </row>
    <row r="55" spans="1:72" ht="12.75">
      <c r="A55" t="s">
        <v>72</v>
      </c>
      <c r="B55" t="s">
        <v>688</v>
      </c>
      <c r="F55" t="s">
        <v>688</v>
      </c>
      <c r="I55" t="s">
        <v>689</v>
      </c>
      <c r="J55" t="s">
        <v>76</v>
      </c>
      <c r="M55" t="s">
        <v>77</v>
      </c>
      <c r="N55" t="s">
        <v>78</v>
      </c>
      <c r="T55" t="s">
        <v>690</v>
      </c>
      <c r="U55" t="s">
        <v>691</v>
      </c>
      <c r="V55" t="s">
        <v>692</v>
      </c>
      <c r="W55" t="s">
        <v>693</v>
      </c>
      <c r="Y55" t="s">
        <v>694</v>
      </c>
      <c r="Z55" t="s">
        <v>695</v>
      </c>
      <c r="AA55" t="s">
        <v>696</v>
      </c>
      <c r="AB55" t="s">
        <v>697</v>
      </c>
      <c r="AG55">
        <v>20</v>
      </c>
      <c r="AH55">
        <v>10</v>
      </c>
      <c r="AI55">
        <v>10</v>
      </c>
      <c r="AJ55">
        <v>0</v>
      </c>
      <c r="AK55">
        <v>4</v>
      </c>
      <c r="AL55" t="s">
        <v>87</v>
      </c>
      <c r="AM55" t="s">
        <v>88</v>
      </c>
      <c r="AN55" t="s">
        <v>89</v>
      </c>
      <c r="AO55" t="s">
        <v>90</v>
      </c>
      <c r="AP55" t="s">
        <v>91</v>
      </c>
      <c r="AR55" t="s">
        <v>92</v>
      </c>
      <c r="AS55" t="s">
        <v>93</v>
      </c>
      <c r="AT55" t="s">
        <v>233</v>
      </c>
      <c r="AU55">
        <v>2004</v>
      </c>
      <c r="AV55">
        <v>27</v>
      </c>
      <c r="AW55">
        <v>3</v>
      </c>
      <c r="BB55">
        <v>237</v>
      </c>
      <c r="BC55">
        <v>243</v>
      </c>
      <c r="BE55" t="s">
        <v>698</v>
      </c>
      <c r="BF55">
        <f>HYPERLINK("http://dx.doi.org/10.1016/j.advwatres.2004.01.004","http://dx.doi.org/10.1016/j.advwatres.2004.01.004")</f>
        <v>0</v>
      </c>
      <c r="BI55">
        <v>7</v>
      </c>
      <c r="BJ55" t="s">
        <v>96</v>
      </c>
      <c r="BK55" t="s">
        <v>97</v>
      </c>
      <c r="BL55" t="s">
        <v>96</v>
      </c>
      <c r="BM55" t="s">
        <v>235</v>
      </c>
      <c r="BO55" t="s">
        <v>503</v>
      </c>
      <c r="BR55" t="s">
        <v>99</v>
      </c>
      <c r="BS55" t="s">
        <v>699</v>
      </c>
      <c r="BT55">
        <f>HYPERLINK("https%3A%2F%2Fwww.webofscience.com%2Fwos%2Fwoscc%2Ffull-record%2FWOS:000220708600003","View Full Record in Web of Science")</f>
        <v>0</v>
      </c>
    </row>
    <row r="56" spans="1:72" ht="12.75">
      <c r="A56" t="s">
        <v>72</v>
      </c>
      <c r="B56" t="s">
        <v>700</v>
      </c>
      <c r="F56" t="s">
        <v>700</v>
      </c>
      <c r="I56" t="s">
        <v>701</v>
      </c>
      <c r="J56" t="s">
        <v>76</v>
      </c>
      <c r="M56" t="s">
        <v>77</v>
      </c>
      <c r="N56" t="s">
        <v>78</v>
      </c>
      <c r="U56" t="s">
        <v>702</v>
      </c>
      <c r="V56" t="s">
        <v>703</v>
      </c>
      <c r="W56" t="s">
        <v>704</v>
      </c>
      <c r="Y56" t="s">
        <v>705</v>
      </c>
      <c r="Z56" t="s">
        <v>706</v>
      </c>
      <c r="AA56" t="s">
        <v>707</v>
      </c>
      <c r="AB56" t="s">
        <v>708</v>
      </c>
      <c r="AG56">
        <v>21</v>
      </c>
      <c r="AH56">
        <v>8</v>
      </c>
      <c r="AI56">
        <v>8</v>
      </c>
      <c r="AJ56">
        <v>0</v>
      </c>
      <c r="AK56">
        <v>9</v>
      </c>
      <c r="AL56" t="s">
        <v>87</v>
      </c>
      <c r="AM56" t="s">
        <v>88</v>
      </c>
      <c r="AN56" t="s">
        <v>89</v>
      </c>
      <c r="AO56" t="s">
        <v>90</v>
      </c>
      <c r="AP56" t="s">
        <v>91</v>
      </c>
      <c r="AR56" t="s">
        <v>92</v>
      </c>
      <c r="AS56" t="s">
        <v>93</v>
      </c>
      <c r="AT56" t="s">
        <v>141</v>
      </c>
      <c r="AU56">
        <v>2004</v>
      </c>
      <c r="AV56">
        <v>27</v>
      </c>
      <c r="AW56">
        <v>11</v>
      </c>
      <c r="BB56">
        <v>1061</v>
      </c>
      <c r="BC56">
        <v>1073</v>
      </c>
      <c r="BE56" t="s">
        <v>709</v>
      </c>
      <c r="BF56">
        <f>HYPERLINK("http://dx.doi.org/10.1016/j.advwatres.2004.08.010","http://dx.doi.org/10.1016/j.advwatres.2004.08.010")</f>
        <v>0</v>
      </c>
      <c r="BI56">
        <v>13</v>
      </c>
      <c r="BJ56" t="s">
        <v>96</v>
      </c>
      <c r="BK56" t="s">
        <v>97</v>
      </c>
      <c r="BL56" t="s">
        <v>96</v>
      </c>
      <c r="BM56" t="s">
        <v>143</v>
      </c>
      <c r="BR56" t="s">
        <v>99</v>
      </c>
      <c r="BS56" t="s">
        <v>710</v>
      </c>
      <c r="BT56">
        <f>HYPERLINK("https%3A%2F%2Fwww.webofscience.com%2Fwos%2Fwoscc%2Ffull-record%2FWOS:000225228300002","View Full Record in Web of Science")</f>
        <v>0</v>
      </c>
    </row>
    <row r="57" spans="1:72" ht="12.75">
      <c r="A57" t="s">
        <v>72</v>
      </c>
      <c r="B57" t="s">
        <v>711</v>
      </c>
      <c r="F57" t="s">
        <v>711</v>
      </c>
      <c r="I57" t="s">
        <v>712</v>
      </c>
      <c r="J57" t="s">
        <v>76</v>
      </c>
      <c r="M57" t="s">
        <v>77</v>
      </c>
      <c r="N57" t="s">
        <v>78</v>
      </c>
      <c r="T57" t="s">
        <v>713</v>
      </c>
      <c r="U57" t="s">
        <v>714</v>
      </c>
      <c r="V57" t="s">
        <v>715</v>
      </c>
      <c r="W57" t="s">
        <v>716</v>
      </c>
      <c r="Y57" t="s">
        <v>717</v>
      </c>
      <c r="Z57" t="s">
        <v>718</v>
      </c>
      <c r="AG57">
        <v>22</v>
      </c>
      <c r="AH57">
        <v>29</v>
      </c>
      <c r="AI57">
        <v>30</v>
      </c>
      <c r="AJ57">
        <v>0</v>
      </c>
      <c r="AK57">
        <v>14</v>
      </c>
      <c r="AL57" t="s">
        <v>87</v>
      </c>
      <c r="AM57" t="s">
        <v>88</v>
      </c>
      <c r="AN57" t="s">
        <v>89</v>
      </c>
      <c r="AO57" t="s">
        <v>90</v>
      </c>
      <c r="AP57" t="s">
        <v>91</v>
      </c>
      <c r="AR57" t="s">
        <v>92</v>
      </c>
      <c r="AS57" t="s">
        <v>93</v>
      </c>
      <c r="AT57" t="s">
        <v>94</v>
      </c>
      <c r="AU57">
        <v>2004</v>
      </c>
      <c r="AV57">
        <v>27</v>
      </c>
      <c r="AW57">
        <v>9</v>
      </c>
      <c r="BB57">
        <v>899</v>
      </c>
      <c r="BC57">
        <v>912</v>
      </c>
      <c r="BE57" t="s">
        <v>719</v>
      </c>
      <c r="BF57">
        <f>HYPERLINK("http://dx.doi.org/10.1016/j.advwatres.2004.06.004","http://dx.doi.org/10.1016/j.advwatres.2004.06.004")</f>
        <v>0</v>
      </c>
      <c r="BI57">
        <v>14</v>
      </c>
      <c r="BJ57" t="s">
        <v>96</v>
      </c>
      <c r="BK57" t="s">
        <v>97</v>
      </c>
      <c r="BL57" t="s">
        <v>96</v>
      </c>
      <c r="BM57" t="s">
        <v>98</v>
      </c>
      <c r="BR57" t="s">
        <v>99</v>
      </c>
      <c r="BS57" t="s">
        <v>720</v>
      </c>
      <c r="BT57">
        <f>HYPERLINK("https%3A%2F%2Fwww.webofscience.com%2Fwos%2Fwoscc%2Ffull-record%2FWOS:000224494000004","View Full Record in Web of Science")</f>
        <v>0</v>
      </c>
    </row>
    <row r="58" spans="1:72" ht="12.75">
      <c r="A58" t="s">
        <v>72</v>
      </c>
      <c r="B58" t="s">
        <v>721</v>
      </c>
      <c r="F58" t="s">
        <v>721</v>
      </c>
      <c r="I58" t="s">
        <v>722</v>
      </c>
      <c r="J58" t="s">
        <v>76</v>
      </c>
      <c r="M58" t="s">
        <v>77</v>
      </c>
      <c r="N58" t="s">
        <v>78</v>
      </c>
      <c r="T58" t="s">
        <v>723</v>
      </c>
      <c r="U58" t="s">
        <v>724</v>
      </c>
      <c r="V58" t="s">
        <v>725</v>
      </c>
      <c r="W58" t="s">
        <v>726</v>
      </c>
      <c r="Y58" t="s">
        <v>727</v>
      </c>
      <c r="Z58" t="s">
        <v>728</v>
      </c>
      <c r="AB58" t="s">
        <v>729</v>
      </c>
      <c r="AG58">
        <v>41</v>
      </c>
      <c r="AH58">
        <v>28</v>
      </c>
      <c r="AI58">
        <v>28</v>
      </c>
      <c r="AJ58">
        <v>0</v>
      </c>
      <c r="AK58">
        <v>6</v>
      </c>
      <c r="AL58" t="s">
        <v>87</v>
      </c>
      <c r="AM58" t="s">
        <v>88</v>
      </c>
      <c r="AN58" t="s">
        <v>89</v>
      </c>
      <c r="AO58" t="s">
        <v>90</v>
      </c>
      <c r="AP58" t="s">
        <v>91</v>
      </c>
      <c r="AR58" t="s">
        <v>92</v>
      </c>
      <c r="AS58" t="s">
        <v>93</v>
      </c>
      <c r="AT58" t="s">
        <v>94</v>
      </c>
      <c r="AU58">
        <v>2004</v>
      </c>
      <c r="AV58">
        <v>27</v>
      </c>
      <c r="AW58">
        <v>9</v>
      </c>
      <c r="BB58">
        <v>913</v>
      </c>
      <c r="BC58">
        <v>924</v>
      </c>
      <c r="BE58" t="s">
        <v>730</v>
      </c>
      <c r="BF58">
        <f>HYPERLINK("http://dx.doi.org/10.1016/j.advwatres.2004.06.003","http://dx.doi.org/10.1016/j.advwatres.2004.06.003")</f>
        <v>0</v>
      </c>
      <c r="BI58">
        <v>12</v>
      </c>
      <c r="BJ58" t="s">
        <v>96</v>
      </c>
      <c r="BK58" t="s">
        <v>97</v>
      </c>
      <c r="BL58" t="s">
        <v>96</v>
      </c>
      <c r="BM58" t="s">
        <v>98</v>
      </c>
      <c r="BR58" t="s">
        <v>99</v>
      </c>
      <c r="BS58" t="s">
        <v>731</v>
      </c>
      <c r="BT58">
        <f>HYPERLINK("https%3A%2F%2Fwww.webofscience.com%2Fwos%2Fwoscc%2Ffull-record%2FWOS:000224494000005","View Full Record in Web of Science")</f>
        <v>0</v>
      </c>
    </row>
    <row r="59" spans="1:72" ht="12.75">
      <c r="A59" t="s">
        <v>72</v>
      </c>
      <c r="B59" t="s">
        <v>732</v>
      </c>
      <c r="F59" t="s">
        <v>732</v>
      </c>
      <c r="I59" t="s">
        <v>733</v>
      </c>
      <c r="J59" t="s">
        <v>76</v>
      </c>
      <c r="M59" t="s">
        <v>77</v>
      </c>
      <c r="N59" t="s">
        <v>78</v>
      </c>
      <c r="T59" t="s">
        <v>734</v>
      </c>
      <c r="U59" t="s">
        <v>735</v>
      </c>
      <c r="V59" t="s">
        <v>736</v>
      </c>
      <c r="W59" t="s">
        <v>737</v>
      </c>
      <c r="Y59" t="s">
        <v>738</v>
      </c>
      <c r="Z59" t="s">
        <v>739</v>
      </c>
      <c r="AG59">
        <v>52</v>
      </c>
      <c r="AH59">
        <v>31</v>
      </c>
      <c r="AI59">
        <v>33</v>
      </c>
      <c r="AJ59">
        <v>0</v>
      </c>
      <c r="AK59">
        <v>16</v>
      </c>
      <c r="AL59" t="s">
        <v>87</v>
      </c>
      <c r="AM59" t="s">
        <v>88</v>
      </c>
      <c r="AN59" t="s">
        <v>89</v>
      </c>
      <c r="AO59" t="s">
        <v>90</v>
      </c>
      <c r="AP59" t="s">
        <v>91</v>
      </c>
      <c r="AR59" t="s">
        <v>92</v>
      </c>
      <c r="AS59" t="s">
        <v>93</v>
      </c>
      <c r="AT59" t="s">
        <v>166</v>
      </c>
      <c r="AU59">
        <v>2004</v>
      </c>
      <c r="AV59">
        <v>27</v>
      </c>
      <c r="AW59">
        <v>5</v>
      </c>
      <c r="BB59">
        <v>467</v>
      </c>
      <c r="BC59">
        <v>480</v>
      </c>
      <c r="BE59" t="s">
        <v>740</v>
      </c>
      <c r="BF59">
        <f>HYPERLINK("http://dx.doi.org/10.1016/j.advwatres.2004.03.001","http://dx.doi.org/10.1016/j.advwatres.2004.03.001")</f>
        <v>0</v>
      </c>
      <c r="BI59">
        <v>14</v>
      </c>
      <c r="BJ59" t="s">
        <v>96</v>
      </c>
      <c r="BK59" t="s">
        <v>97</v>
      </c>
      <c r="BL59" t="s">
        <v>96</v>
      </c>
      <c r="BM59" t="s">
        <v>168</v>
      </c>
      <c r="BR59" t="s">
        <v>99</v>
      </c>
      <c r="BS59" t="s">
        <v>741</v>
      </c>
      <c r="BT59">
        <f>HYPERLINK("https%3A%2F%2Fwww.webofscience.com%2Fwos%2Fwoscc%2Ffull-record%2FWOS:000221677800001","View Full Record in Web of Science")</f>
        <v>0</v>
      </c>
    </row>
    <row r="60" spans="1:72" ht="12.75">
      <c r="A60" t="s">
        <v>72</v>
      </c>
      <c r="B60" t="s">
        <v>742</v>
      </c>
      <c r="F60" t="s">
        <v>742</v>
      </c>
      <c r="I60" t="s">
        <v>743</v>
      </c>
      <c r="J60" t="s">
        <v>76</v>
      </c>
      <c r="M60" t="s">
        <v>77</v>
      </c>
      <c r="N60" t="s">
        <v>78</v>
      </c>
      <c r="T60" t="s">
        <v>744</v>
      </c>
      <c r="U60" t="s">
        <v>745</v>
      </c>
      <c r="V60" t="s">
        <v>746</v>
      </c>
      <c r="W60" t="s">
        <v>747</v>
      </c>
      <c r="Y60" t="s">
        <v>748</v>
      </c>
      <c r="Z60" t="s">
        <v>749</v>
      </c>
      <c r="AA60" t="s">
        <v>750</v>
      </c>
      <c r="AB60" t="s">
        <v>751</v>
      </c>
      <c r="AG60">
        <v>54</v>
      </c>
      <c r="AH60">
        <v>100</v>
      </c>
      <c r="AI60">
        <v>105</v>
      </c>
      <c r="AJ60">
        <v>3</v>
      </c>
      <c r="AK60">
        <v>34</v>
      </c>
      <c r="AL60" t="s">
        <v>87</v>
      </c>
      <c r="AM60" t="s">
        <v>88</v>
      </c>
      <c r="AN60" t="s">
        <v>89</v>
      </c>
      <c r="AO60" t="s">
        <v>90</v>
      </c>
      <c r="AP60" t="s">
        <v>91</v>
      </c>
      <c r="AR60" t="s">
        <v>92</v>
      </c>
      <c r="AS60" t="s">
        <v>93</v>
      </c>
      <c r="AT60" t="s">
        <v>195</v>
      </c>
      <c r="AU60">
        <v>2004</v>
      </c>
      <c r="AV60">
        <v>27</v>
      </c>
      <c r="AW60">
        <v>1</v>
      </c>
      <c r="BB60">
        <v>13</v>
      </c>
      <c r="BC60">
        <v>22</v>
      </c>
      <c r="BE60" t="s">
        <v>752</v>
      </c>
      <c r="BF60">
        <f>HYPERLINK("http://dx.doi.org/10.1016/j.advwatres.2003.10.002","http://dx.doi.org/10.1016/j.advwatres.2003.10.002")</f>
        <v>0</v>
      </c>
      <c r="BI60">
        <v>10</v>
      </c>
      <c r="BJ60" t="s">
        <v>96</v>
      </c>
      <c r="BK60" t="s">
        <v>97</v>
      </c>
      <c r="BL60" t="s">
        <v>96</v>
      </c>
      <c r="BM60" t="s">
        <v>197</v>
      </c>
      <c r="BR60" t="s">
        <v>99</v>
      </c>
      <c r="BS60" t="s">
        <v>753</v>
      </c>
      <c r="BT60">
        <f>HYPERLINK("https%3A%2F%2Fwww.webofscience.com%2Fwos%2Fwoscc%2Ffull-record%2FWOS:000187722000002","View Full Record in Web of Science")</f>
        <v>0</v>
      </c>
    </row>
    <row r="61" spans="1:72" ht="12.75">
      <c r="A61" t="s">
        <v>72</v>
      </c>
      <c r="B61" t="s">
        <v>754</v>
      </c>
      <c r="F61" t="s">
        <v>754</v>
      </c>
      <c r="I61" t="s">
        <v>755</v>
      </c>
      <c r="J61" t="s">
        <v>76</v>
      </c>
      <c r="M61" t="s">
        <v>77</v>
      </c>
      <c r="N61" t="s">
        <v>78</v>
      </c>
      <c r="T61" t="s">
        <v>756</v>
      </c>
      <c r="U61" t="s">
        <v>757</v>
      </c>
      <c r="V61" t="s">
        <v>758</v>
      </c>
      <c r="W61" t="s">
        <v>759</v>
      </c>
      <c r="Y61" t="s">
        <v>137</v>
      </c>
      <c r="AG61">
        <v>28</v>
      </c>
      <c r="AH61">
        <v>10</v>
      </c>
      <c r="AI61">
        <v>11</v>
      </c>
      <c r="AJ61">
        <v>0</v>
      </c>
      <c r="AK61">
        <v>0</v>
      </c>
      <c r="AL61" t="s">
        <v>87</v>
      </c>
      <c r="AM61" t="s">
        <v>88</v>
      </c>
      <c r="AN61" t="s">
        <v>89</v>
      </c>
      <c r="AO61" t="s">
        <v>90</v>
      </c>
      <c r="AR61" t="s">
        <v>92</v>
      </c>
      <c r="AS61" t="s">
        <v>93</v>
      </c>
      <c r="AT61" t="s">
        <v>195</v>
      </c>
      <c r="AU61">
        <v>2004</v>
      </c>
      <c r="AV61">
        <v>27</v>
      </c>
      <c r="AW61">
        <v>1</v>
      </c>
      <c r="BB61">
        <v>47</v>
      </c>
      <c r="BC61">
        <v>56</v>
      </c>
      <c r="BE61" t="s">
        <v>760</v>
      </c>
      <c r="BF61">
        <f>HYPERLINK("http://dx.doi.org/10.1016/j.advwatres.2003.09.006","http://dx.doi.org/10.1016/j.advwatres.2003.09.006")</f>
        <v>0</v>
      </c>
      <c r="BI61">
        <v>10</v>
      </c>
      <c r="BJ61" t="s">
        <v>96</v>
      </c>
      <c r="BK61" t="s">
        <v>97</v>
      </c>
      <c r="BL61" t="s">
        <v>96</v>
      </c>
      <c r="BM61" t="s">
        <v>197</v>
      </c>
      <c r="BR61" t="s">
        <v>99</v>
      </c>
      <c r="BS61" t="s">
        <v>761</v>
      </c>
      <c r="BT61">
        <f>HYPERLINK("https%3A%2F%2Fwww.webofscience.com%2Fwos%2Fwoscc%2Ffull-record%2FWOS:000187722000005","View Full Record in Web of Science")</f>
        <v>0</v>
      </c>
    </row>
    <row r="62" spans="1:72" ht="12.75">
      <c r="A62" t="s">
        <v>72</v>
      </c>
      <c r="B62" t="s">
        <v>762</v>
      </c>
      <c r="F62" t="s">
        <v>762</v>
      </c>
      <c r="I62" t="s">
        <v>763</v>
      </c>
      <c r="J62" t="s">
        <v>76</v>
      </c>
      <c r="M62" t="s">
        <v>77</v>
      </c>
      <c r="N62" t="s">
        <v>78</v>
      </c>
      <c r="T62" t="s">
        <v>764</v>
      </c>
      <c r="U62" t="s">
        <v>765</v>
      </c>
      <c r="V62" t="s">
        <v>766</v>
      </c>
      <c r="W62" t="s">
        <v>767</v>
      </c>
      <c r="Y62" t="s">
        <v>768</v>
      </c>
      <c r="Z62" t="s">
        <v>769</v>
      </c>
      <c r="AA62" t="s">
        <v>770</v>
      </c>
      <c r="AB62" t="s">
        <v>771</v>
      </c>
      <c r="AG62">
        <v>37</v>
      </c>
      <c r="AH62">
        <v>255</v>
      </c>
      <c r="AI62">
        <v>261</v>
      </c>
      <c r="AJ62">
        <v>3</v>
      </c>
      <c r="AK62">
        <v>66</v>
      </c>
      <c r="AL62" t="s">
        <v>87</v>
      </c>
      <c r="AM62" t="s">
        <v>88</v>
      </c>
      <c r="AN62" t="s">
        <v>89</v>
      </c>
      <c r="AO62" t="s">
        <v>90</v>
      </c>
      <c r="AP62" t="s">
        <v>91</v>
      </c>
      <c r="AR62" t="s">
        <v>92</v>
      </c>
      <c r="AS62" t="s">
        <v>93</v>
      </c>
      <c r="AT62" t="s">
        <v>195</v>
      </c>
      <c r="AU62">
        <v>2004</v>
      </c>
      <c r="AV62">
        <v>27</v>
      </c>
      <c r="AW62">
        <v>1</v>
      </c>
      <c r="BB62">
        <v>71</v>
      </c>
      <c r="BC62">
        <v>82</v>
      </c>
      <c r="BE62" t="s">
        <v>772</v>
      </c>
      <c r="BF62">
        <f>HYPERLINK("http://dx.doi.org/10.1016/j.advwatres.2003.08.006","http://dx.doi.org/10.1016/j.advwatres.2003.08.006")</f>
        <v>0</v>
      </c>
      <c r="BI62">
        <v>12</v>
      </c>
      <c r="BJ62" t="s">
        <v>96</v>
      </c>
      <c r="BK62" t="s">
        <v>97</v>
      </c>
      <c r="BL62" t="s">
        <v>96</v>
      </c>
      <c r="BM62" t="s">
        <v>197</v>
      </c>
      <c r="BR62" t="s">
        <v>99</v>
      </c>
      <c r="BS62" t="s">
        <v>773</v>
      </c>
      <c r="BT62">
        <f>HYPERLINK("https%3A%2F%2Fwww.webofscience.com%2Fwos%2Fwoscc%2Ffull-record%2FWOS:000187722000007","View Full Record in Web of Science")</f>
        <v>0</v>
      </c>
    </row>
    <row r="63" spans="1:72" ht="12.75">
      <c r="A63" t="s">
        <v>72</v>
      </c>
      <c r="B63" t="s">
        <v>774</v>
      </c>
      <c r="F63" t="s">
        <v>774</v>
      </c>
      <c r="I63" t="s">
        <v>775</v>
      </c>
      <c r="J63" t="s">
        <v>76</v>
      </c>
      <c r="M63" t="s">
        <v>77</v>
      </c>
      <c r="N63" t="s">
        <v>78</v>
      </c>
      <c r="T63" t="s">
        <v>776</v>
      </c>
      <c r="U63" t="s">
        <v>777</v>
      </c>
      <c r="V63" t="s">
        <v>778</v>
      </c>
      <c r="W63" t="s">
        <v>779</v>
      </c>
      <c r="Y63" t="s">
        <v>780</v>
      </c>
      <c r="Z63" t="s">
        <v>781</v>
      </c>
      <c r="AA63" t="s">
        <v>782</v>
      </c>
      <c r="AB63" t="s">
        <v>783</v>
      </c>
      <c r="AG63">
        <v>33</v>
      </c>
      <c r="AH63">
        <v>85</v>
      </c>
      <c r="AI63">
        <v>86</v>
      </c>
      <c r="AJ63">
        <v>0</v>
      </c>
      <c r="AK63">
        <v>27</v>
      </c>
      <c r="AL63" t="s">
        <v>87</v>
      </c>
      <c r="AM63" t="s">
        <v>88</v>
      </c>
      <c r="AN63" t="s">
        <v>89</v>
      </c>
      <c r="AO63" t="s">
        <v>90</v>
      </c>
      <c r="AP63" t="s">
        <v>91</v>
      </c>
      <c r="AR63" t="s">
        <v>92</v>
      </c>
      <c r="AS63" t="s">
        <v>93</v>
      </c>
      <c r="AT63" t="s">
        <v>94</v>
      </c>
      <c r="AU63">
        <v>2004</v>
      </c>
      <c r="AV63">
        <v>27</v>
      </c>
      <c r="AW63">
        <v>9</v>
      </c>
      <c r="BB63">
        <v>889</v>
      </c>
      <c r="BC63">
        <v>898</v>
      </c>
      <c r="BE63" t="s">
        <v>784</v>
      </c>
      <c r="BF63">
        <f>HYPERLINK("http://dx.doi.org/10.1016/j.advwatres.2004.07.001","http://dx.doi.org/10.1016/j.advwatres.2004.07.001")</f>
        <v>0</v>
      </c>
      <c r="BI63">
        <v>10</v>
      </c>
      <c r="BJ63" t="s">
        <v>96</v>
      </c>
      <c r="BK63" t="s">
        <v>97</v>
      </c>
      <c r="BL63" t="s">
        <v>96</v>
      </c>
      <c r="BM63" t="s">
        <v>98</v>
      </c>
      <c r="BR63" t="s">
        <v>99</v>
      </c>
      <c r="BS63" t="s">
        <v>785</v>
      </c>
      <c r="BT63">
        <f>HYPERLINK("https%3A%2F%2Fwww.webofscience.com%2Fwos%2Fwoscc%2Ffull-record%2FWOS:000224494000003","View Full Record in Web of Science")</f>
        <v>0</v>
      </c>
    </row>
    <row r="64" spans="1:72" ht="12.75">
      <c r="A64" t="s">
        <v>72</v>
      </c>
      <c r="B64" t="s">
        <v>786</v>
      </c>
      <c r="F64" t="s">
        <v>786</v>
      </c>
      <c r="I64" t="s">
        <v>787</v>
      </c>
      <c r="J64" t="s">
        <v>76</v>
      </c>
      <c r="M64" t="s">
        <v>77</v>
      </c>
      <c r="N64" t="s">
        <v>78</v>
      </c>
      <c r="T64" t="s">
        <v>788</v>
      </c>
      <c r="U64" t="s">
        <v>789</v>
      </c>
      <c r="V64" t="s">
        <v>790</v>
      </c>
      <c r="W64" t="s">
        <v>791</v>
      </c>
      <c r="Y64" t="s">
        <v>792</v>
      </c>
      <c r="Z64" t="s">
        <v>793</v>
      </c>
      <c r="AA64" t="s">
        <v>794</v>
      </c>
      <c r="AB64" t="s">
        <v>795</v>
      </c>
      <c r="AG64">
        <v>35</v>
      </c>
      <c r="AH64">
        <v>80</v>
      </c>
      <c r="AI64">
        <v>92</v>
      </c>
      <c r="AJ64">
        <v>1</v>
      </c>
      <c r="AK64">
        <v>35</v>
      </c>
      <c r="AL64" t="s">
        <v>87</v>
      </c>
      <c r="AM64" t="s">
        <v>88</v>
      </c>
      <c r="AN64" t="s">
        <v>89</v>
      </c>
      <c r="AO64" t="s">
        <v>90</v>
      </c>
      <c r="AP64" t="s">
        <v>91</v>
      </c>
      <c r="AR64" t="s">
        <v>92</v>
      </c>
      <c r="AS64" t="s">
        <v>93</v>
      </c>
      <c r="AT64" t="s">
        <v>221</v>
      </c>
      <c r="AU64">
        <v>2004</v>
      </c>
      <c r="AV64">
        <v>27</v>
      </c>
      <c r="AW64">
        <v>6</v>
      </c>
      <c r="BB64">
        <v>643</v>
      </c>
      <c r="BC64">
        <v>655</v>
      </c>
      <c r="BE64" t="s">
        <v>796</v>
      </c>
      <c r="BF64">
        <f>HYPERLINK("http://dx.doi.org/10.1016/j.advwatres.2004.02.018","http://dx.doi.org/10.1016/j.advwatres.2004.02.018")</f>
        <v>0</v>
      </c>
      <c r="BI64">
        <v>13</v>
      </c>
      <c r="BJ64" t="s">
        <v>96</v>
      </c>
      <c r="BK64" t="s">
        <v>97</v>
      </c>
      <c r="BL64" t="s">
        <v>96</v>
      </c>
      <c r="BM64" t="s">
        <v>223</v>
      </c>
      <c r="BR64" t="s">
        <v>99</v>
      </c>
      <c r="BS64" t="s">
        <v>797</v>
      </c>
      <c r="BT64">
        <f>HYPERLINK("https%3A%2F%2Fwww.webofscience.com%2Fwos%2Fwoscc%2Ffull-record%2FWOS:000221814200006","View Full Record in Web of Science")</f>
        <v>0</v>
      </c>
    </row>
    <row r="65" spans="1:72" ht="12.75">
      <c r="A65" t="s">
        <v>72</v>
      </c>
      <c r="B65" t="s">
        <v>798</v>
      </c>
      <c r="F65" t="s">
        <v>798</v>
      </c>
      <c r="I65" t="s">
        <v>799</v>
      </c>
      <c r="J65" t="s">
        <v>76</v>
      </c>
      <c r="M65" t="s">
        <v>77</v>
      </c>
      <c r="N65" t="s">
        <v>147</v>
      </c>
      <c r="U65" t="s">
        <v>800</v>
      </c>
      <c r="W65" t="s">
        <v>801</v>
      </c>
      <c r="Y65" t="s">
        <v>802</v>
      </c>
      <c r="Z65" t="s">
        <v>803</v>
      </c>
      <c r="AG65">
        <v>10</v>
      </c>
      <c r="AH65">
        <v>1</v>
      </c>
      <c r="AI65">
        <v>1</v>
      </c>
      <c r="AJ65">
        <v>0</v>
      </c>
      <c r="AK65">
        <v>0</v>
      </c>
      <c r="AL65" t="s">
        <v>87</v>
      </c>
      <c r="AM65" t="s">
        <v>88</v>
      </c>
      <c r="AN65" t="s">
        <v>89</v>
      </c>
      <c r="AO65" t="s">
        <v>90</v>
      </c>
      <c r="AR65" t="s">
        <v>92</v>
      </c>
      <c r="AS65" t="s">
        <v>93</v>
      </c>
      <c r="AT65" t="s">
        <v>128</v>
      </c>
      <c r="AU65">
        <v>2004</v>
      </c>
      <c r="AV65">
        <v>27</v>
      </c>
      <c r="AW65">
        <v>2</v>
      </c>
      <c r="BB65">
        <v>203</v>
      </c>
      <c r="BC65">
        <v>204</v>
      </c>
      <c r="BE65" t="s">
        <v>804</v>
      </c>
      <c r="BF65">
        <f>HYPERLINK("http://dx.doi.org/10.1016/j.advwatres.2003.11.004","http://dx.doi.org/10.1016/j.advwatres.2003.11.004")</f>
        <v>0</v>
      </c>
      <c r="BI65">
        <v>2</v>
      </c>
      <c r="BJ65" t="s">
        <v>96</v>
      </c>
      <c r="BK65" t="s">
        <v>97</v>
      </c>
      <c r="BL65" t="s">
        <v>96</v>
      </c>
      <c r="BM65" t="s">
        <v>130</v>
      </c>
      <c r="BR65" t="s">
        <v>99</v>
      </c>
      <c r="BS65" t="s">
        <v>805</v>
      </c>
      <c r="BT65">
        <f>HYPERLINK("https%3A%2F%2Fwww.webofscience.com%2Fwos%2Fwoscc%2Ffull-record%2FWOS:000189227900009","View Full Record in Web of Science")</f>
        <v>0</v>
      </c>
    </row>
    <row r="66" spans="1:72" ht="12.75">
      <c r="A66" t="s">
        <v>72</v>
      </c>
      <c r="B66" t="s">
        <v>806</v>
      </c>
      <c r="F66" t="s">
        <v>806</v>
      </c>
      <c r="I66" t="s">
        <v>807</v>
      </c>
      <c r="J66" t="s">
        <v>76</v>
      </c>
      <c r="M66" t="s">
        <v>77</v>
      </c>
      <c r="N66" t="s">
        <v>78</v>
      </c>
      <c r="T66" t="s">
        <v>808</v>
      </c>
      <c r="U66" t="s">
        <v>809</v>
      </c>
      <c r="V66" t="s">
        <v>810</v>
      </c>
      <c r="W66" t="s">
        <v>811</v>
      </c>
      <c r="Y66" t="s">
        <v>812</v>
      </c>
      <c r="Z66" t="s">
        <v>813</v>
      </c>
      <c r="AG66">
        <v>37</v>
      </c>
      <c r="AH66">
        <v>5</v>
      </c>
      <c r="AI66">
        <v>5</v>
      </c>
      <c r="AJ66">
        <v>0</v>
      </c>
      <c r="AK66">
        <v>3</v>
      </c>
      <c r="AL66" t="s">
        <v>87</v>
      </c>
      <c r="AM66" t="s">
        <v>88</v>
      </c>
      <c r="AN66" t="s">
        <v>89</v>
      </c>
      <c r="AO66" t="s">
        <v>90</v>
      </c>
      <c r="AP66" t="s">
        <v>91</v>
      </c>
      <c r="AR66" t="s">
        <v>92</v>
      </c>
      <c r="AS66" t="s">
        <v>93</v>
      </c>
      <c r="AT66" t="s">
        <v>293</v>
      </c>
      <c r="AU66">
        <v>2004</v>
      </c>
      <c r="AV66">
        <v>27</v>
      </c>
      <c r="AW66">
        <v>7</v>
      </c>
      <c r="BB66">
        <v>725</v>
      </c>
      <c r="BC66">
        <v>735</v>
      </c>
      <c r="BE66" t="s">
        <v>814</v>
      </c>
      <c r="BF66">
        <f>HYPERLINK("http://dx.doi.org/10.1016/j.advwatres.2004.04.001","http://dx.doi.org/10.1016/j.advwatres.2004.04.001")</f>
        <v>0</v>
      </c>
      <c r="BI66">
        <v>11</v>
      </c>
      <c r="BJ66" t="s">
        <v>96</v>
      </c>
      <c r="BK66" t="s">
        <v>97</v>
      </c>
      <c r="BL66" t="s">
        <v>96</v>
      </c>
      <c r="BM66" t="s">
        <v>295</v>
      </c>
      <c r="BR66" t="s">
        <v>99</v>
      </c>
      <c r="BS66" t="s">
        <v>815</v>
      </c>
      <c r="BT66">
        <f>HYPERLINK("https%3A%2F%2Fwww.webofscience.com%2Fwos%2Fwoscc%2Ffull-record%2FWOS:000222810600004","View Full Record in Web of Science")</f>
        <v>0</v>
      </c>
    </row>
    <row r="67" spans="1:72" ht="12.75">
      <c r="A67" t="s">
        <v>72</v>
      </c>
      <c r="B67" t="s">
        <v>816</v>
      </c>
      <c r="F67" t="s">
        <v>816</v>
      </c>
      <c r="I67" t="s">
        <v>817</v>
      </c>
      <c r="J67" t="s">
        <v>76</v>
      </c>
      <c r="M67" t="s">
        <v>77</v>
      </c>
      <c r="N67" t="s">
        <v>78</v>
      </c>
      <c r="T67" t="s">
        <v>818</v>
      </c>
      <c r="U67" t="s">
        <v>819</v>
      </c>
      <c r="V67" t="s">
        <v>820</v>
      </c>
      <c r="W67" t="s">
        <v>821</v>
      </c>
      <c r="Y67" t="s">
        <v>822</v>
      </c>
      <c r="Z67" t="s">
        <v>823</v>
      </c>
      <c r="AA67" t="s">
        <v>379</v>
      </c>
      <c r="AB67" t="s">
        <v>380</v>
      </c>
      <c r="AG67">
        <v>16</v>
      </c>
      <c r="AH67">
        <v>58</v>
      </c>
      <c r="AI67">
        <v>60</v>
      </c>
      <c r="AJ67">
        <v>0</v>
      </c>
      <c r="AK67">
        <v>31</v>
      </c>
      <c r="AL67" t="s">
        <v>87</v>
      </c>
      <c r="AM67" t="s">
        <v>88</v>
      </c>
      <c r="AN67" t="s">
        <v>89</v>
      </c>
      <c r="AO67" t="s">
        <v>90</v>
      </c>
      <c r="AR67" t="s">
        <v>92</v>
      </c>
      <c r="AS67" t="s">
        <v>93</v>
      </c>
      <c r="AT67" t="s">
        <v>233</v>
      </c>
      <c r="AU67">
        <v>2004</v>
      </c>
      <c r="AV67">
        <v>27</v>
      </c>
      <c r="AW67">
        <v>3</v>
      </c>
      <c r="BB67">
        <v>297</v>
      </c>
      <c r="BC67">
        <v>303</v>
      </c>
      <c r="BE67" t="s">
        <v>824</v>
      </c>
      <c r="BF67">
        <f>HYPERLINK("http://dx.doi.org/10.1016/j.advwatres.2003.12.005","http://dx.doi.org/10.1016/j.advwatres.2003.12.005")</f>
        <v>0</v>
      </c>
      <c r="BI67">
        <v>7</v>
      </c>
      <c r="BJ67" t="s">
        <v>96</v>
      </c>
      <c r="BK67" t="s">
        <v>97</v>
      </c>
      <c r="BL67" t="s">
        <v>96</v>
      </c>
      <c r="BM67" t="s">
        <v>235</v>
      </c>
      <c r="BR67" t="s">
        <v>99</v>
      </c>
      <c r="BS67" t="s">
        <v>825</v>
      </c>
      <c r="BT67">
        <f>HYPERLINK("https%3A%2F%2Fwww.webofscience.com%2Fwos%2Fwoscc%2Ffull-record%2FWOS:000220708600008","View Full Record in Web of Science")</f>
        <v>0</v>
      </c>
    </row>
    <row r="68" spans="1:72" ht="12.75">
      <c r="A68" t="s">
        <v>72</v>
      </c>
      <c r="B68" t="s">
        <v>826</v>
      </c>
      <c r="F68" t="s">
        <v>826</v>
      </c>
      <c r="I68" t="s">
        <v>827</v>
      </c>
      <c r="J68" t="s">
        <v>76</v>
      </c>
      <c r="M68" t="s">
        <v>77</v>
      </c>
      <c r="N68" t="s">
        <v>78</v>
      </c>
      <c r="T68" t="s">
        <v>828</v>
      </c>
      <c r="U68" t="s">
        <v>829</v>
      </c>
      <c r="V68" t="s">
        <v>830</v>
      </c>
      <c r="W68" t="s">
        <v>831</v>
      </c>
      <c r="Y68" t="s">
        <v>832</v>
      </c>
      <c r="Z68" t="s">
        <v>833</v>
      </c>
      <c r="AA68" t="s">
        <v>834</v>
      </c>
      <c r="AB68" t="s">
        <v>835</v>
      </c>
      <c r="AG68">
        <v>47</v>
      </c>
      <c r="AH68">
        <v>296</v>
      </c>
      <c r="AI68">
        <v>298</v>
      </c>
      <c r="AJ68">
        <v>2</v>
      </c>
      <c r="AK68">
        <v>75</v>
      </c>
      <c r="AL68" t="s">
        <v>87</v>
      </c>
      <c r="AM68" t="s">
        <v>88</v>
      </c>
      <c r="AN68" t="s">
        <v>89</v>
      </c>
      <c r="AO68" t="s">
        <v>90</v>
      </c>
      <c r="AP68" t="s">
        <v>91</v>
      </c>
      <c r="AR68" t="s">
        <v>92</v>
      </c>
      <c r="AS68" t="s">
        <v>93</v>
      </c>
      <c r="AT68" t="s">
        <v>128</v>
      </c>
      <c r="AU68">
        <v>2004</v>
      </c>
      <c r="AV68">
        <v>27</v>
      </c>
      <c r="AW68">
        <v>2</v>
      </c>
      <c r="BB68">
        <v>155</v>
      </c>
      <c r="BC68">
        <v>173</v>
      </c>
      <c r="BE68" t="s">
        <v>836</v>
      </c>
      <c r="BF68">
        <f>HYPERLINK("http://dx.doi.org/10.1016/j.advwatres.2003.11.002","http://dx.doi.org/10.1016/j.advwatres.2003.11.002")</f>
        <v>0</v>
      </c>
      <c r="BI68">
        <v>19</v>
      </c>
      <c r="BJ68" t="s">
        <v>96</v>
      </c>
      <c r="BK68" t="s">
        <v>97</v>
      </c>
      <c r="BL68" t="s">
        <v>96</v>
      </c>
      <c r="BM68" t="s">
        <v>130</v>
      </c>
      <c r="BR68" t="s">
        <v>99</v>
      </c>
      <c r="BS68" t="s">
        <v>837</v>
      </c>
      <c r="BT68">
        <f>HYPERLINK("https%3A%2F%2Fwww.webofscience.com%2Fwos%2Fwoscc%2Ffull-record%2FWOS:000189227900005","View Full Record in Web of Science")</f>
        <v>0</v>
      </c>
    </row>
    <row r="69" spans="1:72" ht="12.75">
      <c r="A69" t="s">
        <v>72</v>
      </c>
      <c r="B69" t="s">
        <v>157</v>
      </c>
      <c r="F69" t="s">
        <v>157</v>
      </c>
      <c r="I69" t="s">
        <v>838</v>
      </c>
      <c r="J69" t="s">
        <v>76</v>
      </c>
      <c r="M69" t="s">
        <v>77</v>
      </c>
      <c r="N69" t="s">
        <v>78</v>
      </c>
      <c r="T69" t="s">
        <v>839</v>
      </c>
      <c r="U69" t="s">
        <v>840</v>
      </c>
      <c r="V69" t="s">
        <v>841</v>
      </c>
      <c r="W69" t="s">
        <v>162</v>
      </c>
      <c r="Y69" t="s">
        <v>163</v>
      </c>
      <c r="AB69" t="s">
        <v>165</v>
      </c>
      <c r="AG69">
        <v>18</v>
      </c>
      <c r="AH69">
        <v>33</v>
      </c>
      <c r="AI69">
        <v>33</v>
      </c>
      <c r="AJ69">
        <v>0</v>
      </c>
      <c r="AK69">
        <v>7</v>
      </c>
      <c r="AL69" t="s">
        <v>87</v>
      </c>
      <c r="AM69" t="s">
        <v>88</v>
      </c>
      <c r="AN69" t="s">
        <v>89</v>
      </c>
      <c r="AO69" t="s">
        <v>90</v>
      </c>
      <c r="AR69" t="s">
        <v>92</v>
      </c>
      <c r="AS69" t="s">
        <v>93</v>
      </c>
      <c r="AT69" t="s">
        <v>195</v>
      </c>
      <c r="AU69">
        <v>2004</v>
      </c>
      <c r="AV69">
        <v>27</v>
      </c>
      <c r="AW69">
        <v>1</v>
      </c>
      <c r="BB69">
        <v>3</v>
      </c>
      <c r="BC69">
        <v>12</v>
      </c>
      <c r="BE69" t="s">
        <v>842</v>
      </c>
      <c r="BF69">
        <f>HYPERLINK("http://dx.doi.org/10.1016/j.advwatres.2003.10.001","http://dx.doi.org/10.1016/j.advwatres.2003.10.001")</f>
        <v>0</v>
      </c>
      <c r="BI69">
        <v>10</v>
      </c>
      <c r="BJ69" t="s">
        <v>96</v>
      </c>
      <c r="BK69" t="s">
        <v>97</v>
      </c>
      <c r="BL69" t="s">
        <v>96</v>
      </c>
      <c r="BM69" t="s">
        <v>197</v>
      </c>
      <c r="BR69" t="s">
        <v>99</v>
      </c>
      <c r="BS69" t="s">
        <v>843</v>
      </c>
      <c r="BT69">
        <f>HYPERLINK("https%3A%2F%2Fwww.webofscience.com%2Fwos%2Fwoscc%2Ffull-record%2FWOS:000187722000001","View Full Record in Web of Science")</f>
        <v>0</v>
      </c>
    </row>
    <row r="70" spans="1:72" ht="12.75">
      <c r="A70" t="s">
        <v>72</v>
      </c>
      <c r="B70" t="s">
        <v>844</v>
      </c>
      <c r="F70" t="s">
        <v>844</v>
      </c>
      <c r="I70" t="s">
        <v>845</v>
      </c>
      <c r="J70" t="s">
        <v>76</v>
      </c>
      <c r="M70" t="s">
        <v>77</v>
      </c>
      <c r="N70" t="s">
        <v>78</v>
      </c>
      <c r="T70" t="s">
        <v>846</v>
      </c>
      <c r="U70" t="s">
        <v>847</v>
      </c>
      <c r="V70" t="s">
        <v>848</v>
      </c>
      <c r="W70" t="s">
        <v>849</v>
      </c>
      <c r="Y70" t="s">
        <v>850</v>
      </c>
      <c r="AG70">
        <v>33</v>
      </c>
      <c r="AH70">
        <v>4</v>
      </c>
      <c r="AI70">
        <v>4</v>
      </c>
      <c r="AJ70">
        <v>0</v>
      </c>
      <c r="AK70">
        <v>0</v>
      </c>
      <c r="AL70" t="s">
        <v>87</v>
      </c>
      <c r="AM70" t="s">
        <v>88</v>
      </c>
      <c r="AN70" t="s">
        <v>89</v>
      </c>
      <c r="AO70" t="s">
        <v>90</v>
      </c>
      <c r="AR70" t="s">
        <v>92</v>
      </c>
      <c r="AS70" t="s">
        <v>93</v>
      </c>
      <c r="AT70" t="s">
        <v>195</v>
      </c>
      <c r="AU70">
        <v>2004</v>
      </c>
      <c r="AV70">
        <v>27</v>
      </c>
      <c r="AW70">
        <v>1</v>
      </c>
      <c r="BB70">
        <v>23</v>
      </c>
      <c r="BC70">
        <v>30</v>
      </c>
      <c r="BE70" t="s">
        <v>851</v>
      </c>
      <c r="BF70">
        <f>HYPERLINK("http://dx.doi.org/10.1016/j.advwatres.2003.09.007","http://dx.doi.org/10.1016/j.advwatres.2003.09.007")</f>
        <v>0</v>
      </c>
      <c r="BI70">
        <v>8</v>
      </c>
      <c r="BJ70" t="s">
        <v>96</v>
      </c>
      <c r="BK70" t="s">
        <v>97</v>
      </c>
      <c r="BL70" t="s">
        <v>96</v>
      </c>
      <c r="BM70" t="s">
        <v>197</v>
      </c>
      <c r="BR70" t="s">
        <v>99</v>
      </c>
      <c r="BS70" t="s">
        <v>852</v>
      </c>
      <c r="BT70">
        <f>HYPERLINK("https%3A%2F%2Fwww.webofscience.com%2Fwos%2Fwoscc%2Ffull-record%2FWOS:000187722000003","View Full Record in Web of Science")</f>
        <v>0</v>
      </c>
    </row>
    <row r="71" spans="1:72" ht="12.75">
      <c r="A71" t="s">
        <v>72</v>
      </c>
      <c r="B71" t="s">
        <v>853</v>
      </c>
      <c r="F71" t="s">
        <v>853</v>
      </c>
      <c r="I71" t="s">
        <v>854</v>
      </c>
      <c r="J71" t="s">
        <v>76</v>
      </c>
      <c r="M71" t="s">
        <v>77</v>
      </c>
      <c r="N71" t="s">
        <v>78</v>
      </c>
      <c r="T71" t="s">
        <v>855</v>
      </c>
      <c r="U71" t="s">
        <v>856</v>
      </c>
      <c r="V71" t="s">
        <v>857</v>
      </c>
      <c r="W71" t="s">
        <v>858</v>
      </c>
      <c r="Y71" t="s">
        <v>859</v>
      </c>
      <c r="Z71" t="s">
        <v>860</v>
      </c>
      <c r="AB71" t="s">
        <v>861</v>
      </c>
      <c r="AG71">
        <v>23</v>
      </c>
      <c r="AH71">
        <v>8</v>
      </c>
      <c r="AI71">
        <v>8</v>
      </c>
      <c r="AJ71">
        <v>0</v>
      </c>
      <c r="AK71">
        <v>4</v>
      </c>
      <c r="AL71" t="s">
        <v>87</v>
      </c>
      <c r="AM71" t="s">
        <v>88</v>
      </c>
      <c r="AN71" t="s">
        <v>89</v>
      </c>
      <c r="AO71" t="s">
        <v>90</v>
      </c>
      <c r="AP71" t="s">
        <v>91</v>
      </c>
      <c r="AR71" t="s">
        <v>92</v>
      </c>
      <c r="AS71" t="s">
        <v>93</v>
      </c>
      <c r="AT71" t="s">
        <v>233</v>
      </c>
      <c r="AU71">
        <v>2004</v>
      </c>
      <c r="AV71">
        <v>27</v>
      </c>
      <c r="AW71">
        <v>3</v>
      </c>
      <c r="BB71">
        <v>223</v>
      </c>
      <c r="BC71">
        <v>235</v>
      </c>
      <c r="BE71" t="s">
        <v>862</v>
      </c>
      <c r="BF71">
        <f>HYPERLINK("http://dx.doi.org/10.1016/j.advwatres.2004.02.001","http://dx.doi.org/10.1016/j.advwatres.2004.02.001")</f>
        <v>0</v>
      </c>
      <c r="BI71">
        <v>13</v>
      </c>
      <c r="BJ71" t="s">
        <v>96</v>
      </c>
      <c r="BK71" t="s">
        <v>97</v>
      </c>
      <c r="BL71" t="s">
        <v>96</v>
      </c>
      <c r="BM71" t="s">
        <v>235</v>
      </c>
      <c r="BR71" t="s">
        <v>99</v>
      </c>
      <c r="BS71" t="s">
        <v>863</v>
      </c>
      <c r="BT71">
        <f>HYPERLINK("https%3A%2F%2Fwww.webofscience.com%2Fwos%2Fwoscc%2Ffull-record%2FWOS:000220708600002","View Full Record in Web of Science")</f>
        <v>0</v>
      </c>
    </row>
    <row r="72" spans="1:72" ht="12.75">
      <c r="A72" t="s">
        <v>72</v>
      </c>
      <c r="B72" t="s">
        <v>864</v>
      </c>
      <c r="F72" t="s">
        <v>864</v>
      </c>
      <c r="I72" t="s">
        <v>865</v>
      </c>
      <c r="J72" t="s">
        <v>76</v>
      </c>
      <c r="M72" t="s">
        <v>77</v>
      </c>
      <c r="N72" t="s">
        <v>78</v>
      </c>
      <c r="T72" t="s">
        <v>866</v>
      </c>
      <c r="V72" t="s">
        <v>867</v>
      </c>
      <c r="W72" t="s">
        <v>868</v>
      </c>
      <c r="Y72" t="s">
        <v>869</v>
      </c>
      <c r="Z72" t="s">
        <v>870</v>
      </c>
      <c r="AB72" t="s">
        <v>871</v>
      </c>
      <c r="AG72">
        <v>12</v>
      </c>
      <c r="AH72">
        <v>12</v>
      </c>
      <c r="AI72">
        <v>12</v>
      </c>
      <c r="AJ72">
        <v>0</v>
      </c>
      <c r="AK72">
        <v>2</v>
      </c>
      <c r="AL72" t="s">
        <v>87</v>
      </c>
      <c r="AM72" t="s">
        <v>88</v>
      </c>
      <c r="AN72" t="s">
        <v>89</v>
      </c>
      <c r="AO72" t="s">
        <v>90</v>
      </c>
      <c r="AP72" t="s">
        <v>91</v>
      </c>
      <c r="AR72" t="s">
        <v>92</v>
      </c>
      <c r="AS72" t="s">
        <v>93</v>
      </c>
      <c r="AT72" t="s">
        <v>128</v>
      </c>
      <c r="AU72">
        <v>2004</v>
      </c>
      <c r="AV72">
        <v>27</v>
      </c>
      <c r="AW72">
        <v>2</v>
      </c>
      <c r="BB72">
        <v>99</v>
      </c>
      <c r="BC72">
        <v>120</v>
      </c>
      <c r="BE72" t="s">
        <v>872</v>
      </c>
      <c r="BF72">
        <f>HYPERLINK("http://dx.doi.org/10.1016/j.advwatres.2003.12.003","http://dx.doi.org/10.1016/j.advwatres.2003.12.003")</f>
        <v>0</v>
      </c>
      <c r="BI72">
        <v>22</v>
      </c>
      <c r="BJ72" t="s">
        <v>96</v>
      </c>
      <c r="BK72" t="s">
        <v>97</v>
      </c>
      <c r="BL72" t="s">
        <v>96</v>
      </c>
      <c r="BM72" t="s">
        <v>130</v>
      </c>
      <c r="BR72" t="s">
        <v>99</v>
      </c>
      <c r="BS72" t="s">
        <v>873</v>
      </c>
      <c r="BT72">
        <f>HYPERLINK("https%3A%2F%2Fwww.webofscience.com%2Fwos%2Fwoscc%2Ffull-record%2FWOS:000189227900001","View Full Record in Web of Science")</f>
        <v>0</v>
      </c>
    </row>
    <row r="73" spans="1:72" ht="12.75">
      <c r="A73" t="s">
        <v>72</v>
      </c>
      <c r="B73" t="s">
        <v>874</v>
      </c>
      <c r="F73" t="s">
        <v>874</v>
      </c>
      <c r="I73" t="s">
        <v>875</v>
      </c>
      <c r="J73" t="s">
        <v>76</v>
      </c>
      <c r="M73" t="s">
        <v>77</v>
      </c>
      <c r="N73" t="s">
        <v>78</v>
      </c>
      <c r="T73" t="s">
        <v>876</v>
      </c>
      <c r="U73" t="s">
        <v>877</v>
      </c>
      <c r="V73" t="s">
        <v>878</v>
      </c>
      <c r="W73" t="s">
        <v>879</v>
      </c>
      <c r="Y73" t="s">
        <v>880</v>
      </c>
      <c r="Z73" t="s">
        <v>881</v>
      </c>
      <c r="AA73" t="s">
        <v>882</v>
      </c>
      <c r="AB73" t="s">
        <v>883</v>
      </c>
      <c r="AG73">
        <v>37</v>
      </c>
      <c r="AH73">
        <v>94</v>
      </c>
      <c r="AI73">
        <v>95</v>
      </c>
      <c r="AJ73">
        <v>0</v>
      </c>
      <c r="AK73">
        <v>13</v>
      </c>
      <c r="AL73" t="s">
        <v>87</v>
      </c>
      <c r="AM73" t="s">
        <v>88</v>
      </c>
      <c r="AN73" t="s">
        <v>89</v>
      </c>
      <c r="AO73" t="s">
        <v>90</v>
      </c>
      <c r="AP73" t="s">
        <v>91</v>
      </c>
      <c r="AR73" t="s">
        <v>92</v>
      </c>
      <c r="AS73" t="s">
        <v>93</v>
      </c>
      <c r="AT73" t="s">
        <v>313</v>
      </c>
      <c r="AU73">
        <v>2004</v>
      </c>
      <c r="AV73">
        <v>27</v>
      </c>
      <c r="AW73">
        <v>8</v>
      </c>
      <c r="BB73">
        <v>815</v>
      </c>
      <c r="BC73">
        <v>830</v>
      </c>
      <c r="BE73" t="s">
        <v>884</v>
      </c>
      <c r="BF73">
        <f>HYPERLINK("http://dx.doi.org/10.1016/j.advwatres.2004.04.002","http://dx.doi.org/10.1016/j.advwatres.2004.04.002")</f>
        <v>0</v>
      </c>
      <c r="BI73">
        <v>16</v>
      </c>
      <c r="BJ73" t="s">
        <v>96</v>
      </c>
      <c r="BK73" t="s">
        <v>97</v>
      </c>
      <c r="BL73" t="s">
        <v>96</v>
      </c>
      <c r="BM73" t="s">
        <v>315</v>
      </c>
      <c r="BR73" t="s">
        <v>99</v>
      </c>
      <c r="BS73" t="s">
        <v>885</v>
      </c>
      <c r="BT73">
        <f>HYPERLINK("https%3A%2F%2Fwww.webofscience.com%2Fwos%2Fwoscc%2Ffull-record%2FWOS:000223801200004","View Full Record in Web of Science")</f>
        <v>0</v>
      </c>
    </row>
    <row r="74" spans="1:72" ht="12.75">
      <c r="A74" t="s">
        <v>72</v>
      </c>
      <c r="B74" t="s">
        <v>886</v>
      </c>
      <c r="F74" t="s">
        <v>886</v>
      </c>
      <c r="I74" t="s">
        <v>887</v>
      </c>
      <c r="J74" t="s">
        <v>76</v>
      </c>
      <c r="M74" t="s">
        <v>77</v>
      </c>
      <c r="N74" t="s">
        <v>78</v>
      </c>
      <c r="T74" t="s">
        <v>888</v>
      </c>
      <c r="U74" t="s">
        <v>889</v>
      </c>
      <c r="V74" t="s">
        <v>890</v>
      </c>
      <c r="W74" t="s">
        <v>891</v>
      </c>
      <c r="Y74" t="s">
        <v>892</v>
      </c>
      <c r="Z74" t="s">
        <v>893</v>
      </c>
      <c r="AG74">
        <v>18</v>
      </c>
      <c r="AH74">
        <v>15</v>
      </c>
      <c r="AI74">
        <v>16</v>
      </c>
      <c r="AJ74">
        <v>1</v>
      </c>
      <c r="AK74">
        <v>16</v>
      </c>
      <c r="AL74" t="s">
        <v>87</v>
      </c>
      <c r="AM74" t="s">
        <v>88</v>
      </c>
      <c r="AN74" t="s">
        <v>89</v>
      </c>
      <c r="AO74" t="s">
        <v>90</v>
      </c>
      <c r="AP74" t="s">
        <v>91</v>
      </c>
      <c r="AR74" t="s">
        <v>92</v>
      </c>
      <c r="AS74" t="s">
        <v>93</v>
      </c>
      <c r="AT74" t="s">
        <v>293</v>
      </c>
      <c r="AU74">
        <v>2004</v>
      </c>
      <c r="AV74">
        <v>27</v>
      </c>
      <c r="AW74">
        <v>7</v>
      </c>
      <c r="BB74">
        <v>681</v>
      </c>
      <c r="BC74">
        <v>688</v>
      </c>
      <c r="BE74" t="s">
        <v>894</v>
      </c>
      <c r="BF74">
        <f>HYPERLINK("http://dx.doi.org/10.1016/j.advwatres.2004.05.004","http://dx.doi.org/10.1016/j.advwatres.2004.05.004")</f>
        <v>0</v>
      </c>
      <c r="BI74">
        <v>8</v>
      </c>
      <c r="BJ74" t="s">
        <v>96</v>
      </c>
      <c r="BK74" t="s">
        <v>97</v>
      </c>
      <c r="BL74" t="s">
        <v>96</v>
      </c>
      <c r="BM74" t="s">
        <v>295</v>
      </c>
      <c r="BR74" t="s">
        <v>99</v>
      </c>
      <c r="BS74" t="s">
        <v>895</v>
      </c>
      <c r="BT74">
        <f>HYPERLINK("https%3A%2F%2Fwww.webofscience.com%2Fwos%2Fwoscc%2Ffull-record%2FWOS:000222810600001","View Full Record in Web of Science")</f>
        <v>0</v>
      </c>
    </row>
    <row r="75" spans="1:72" ht="12.75">
      <c r="A75" t="s">
        <v>72</v>
      </c>
      <c r="B75" t="s">
        <v>896</v>
      </c>
      <c r="F75" t="s">
        <v>896</v>
      </c>
      <c r="I75" t="s">
        <v>897</v>
      </c>
      <c r="J75" t="s">
        <v>76</v>
      </c>
      <c r="M75" t="s">
        <v>77</v>
      </c>
      <c r="N75" t="s">
        <v>78</v>
      </c>
      <c r="T75" t="s">
        <v>898</v>
      </c>
      <c r="U75" t="s">
        <v>899</v>
      </c>
      <c r="V75" t="s">
        <v>900</v>
      </c>
      <c r="W75" t="s">
        <v>901</v>
      </c>
      <c r="Y75" t="s">
        <v>902</v>
      </c>
      <c r="Z75" t="s">
        <v>903</v>
      </c>
      <c r="AA75" t="s">
        <v>904</v>
      </c>
      <c r="AB75" t="s">
        <v>905</v>
      </c>
      <c r="AG75">
        <v>44</v>
      </c>
      <c r="AH75">
        <v>424</v>
      </c>
      <c r="AI75">
        <v>463</v>
      </c>
      <c r="AJ75">
        <v>7</v>
      </c>
      <c r="AK75">
        <v>131</v>
      </c>
      <c r="AL75" t="s">
        <v>87</v>
      </c>
      <c r="AM75" t="s">
        <v>88</v>
      </c>
      <c r="AN75" t="s">
        <v>89</v>
      </c>
      <c r="AO75" t="s">
        <v>90</v>
      </c>
      <c r="AP75" t="s">
        <v>91</v>
      </c>
      <c r="AR75" t="s">
        <v>92</v>
      </c>
      <c r="AS75" t="s">
        <v>93</v>
      </c>
      <c r="AT75" t="s">
        <v>221</v>
      </c>
      <c r="AU75">
        <v>2004</v>
      </c>
      <c r="AV75">
        <v>27</v>
      </c>
      <c r="AW75">
        <v>6</v>
      </c>
      <c r="BB75">
        <v>631</v>
      </c>
      <c r="BC75">
        <v>642</v>
      </c>
      <c r="BE75" t="s">
        <v>906</v>
      </c>
      <c r="BF75">
        <f>HYPERLINK("http://dx.doi.org/10.1016/j.advwatres.2004.02.020","http://dx.doi.org/10.1016/j.advwatres.2004.02.020")</f>
        <v>0</v>
      </c>
      <c r="BI75">
        <v>12</v>
      </c>
      <c r="BJ75" t="s">
        <v>96</v>
      </c>
      <c r="BK75" t="s">
        <v>97</v>
      </c>
      <c r="BL75" t="s">
        <v>96</v>
      </c>
      <c r="BM75" t="s">
        <v>223</v>
      </c>
      <c r="BO75" t="s">
        <v>503</v>
      </c>
      <c r="BR75" t="s">
        <v>99</v>
      </c>
      <c r="BS75" t="s">
        <v>907</v>
      </c>
      <c r="BT75">
        <f>HYPERLINK("https%3A%2F%2Fwww.webofscience.com%2Fwos%2Fwoscc%2Ffull-record%2FWOS:000221814200005","View Full Record in Web of Science")</f>
        <v>0</v>
      </c>
    </row>
    <row r="76" spans="1:72" ht="12.75">
      <c r="A76" t="s">
        <v>72</v>
      </c>
      <c r="B76" t="s">
        <v>908</v>
      </c>
      <c r="F76" t="s">
        <v>908</v>
      </c>
      <c r="I76" t="s">
        <v>909</v>
      </c>
      <c r="J76" t="s">
        <v>76</v>
      </c>
      <c r="M76" t="s">
        <v>77</v>
      </c>
      <c r="N76" t="s">
        <v>78</v>
      </c>
      <c r="T76" t="s">
        <v>910</v>
      </c>
      <c r="U76" t="s">
        <v>911</v>
      </c>
      <c r="V76" t="s">
        <v>912</v>
      </c>
      <c r="W76" t="s">
        <v>913</v>
      </c>
      <c r="Y76" t="s">
        <v>914</v>
      </c>
      <c r="AA76" t="s">
        <v>915</v>
      </c>
      <c r="AB76" t="s">
        <v>916</v>
      </c>
      <c r="AG76">
        <v>18</v>
      </c>
      <c r="AH76">
        <v>19</v>
      </c>
      <c r="AI76">
        <v>24</v>
      </c>
      <c r="AJ76">
        <v>0</v>
      </c>
      <c r="AK76">
        <v>6</v>
      </c>
      <c r="AL76" t="s">
        <v>87</v>
      </c>
      <c r="AM76" t="s">
        <v>88</v>
      </c>
      <c r="AN76" t="s">
        <v>89</v>
      </c>
      <c r="AO76" t="s">
        <v>90</v>
      </c>
      <c r="AR76" t="s">
        <v>92</v>
      </c>
      <c r="AS76" t="s">
        <v>93</v>
      </c>
      <c r="AT76" t="s">
        <v>195</v>
      </c>
      <c r="AU76">
        <v>2004</v>
      </c>
      <c r="AV76">
        <v>27</v>
      </c>
      <c r="AW76">
        <v>1</v>
      </c>
      <c r="BB76">
        <v>31</v>
      </c>
      <c r="BC76">
        <v>45</v>
      </c>
      <c r="BE76" t="s">
        <v>917</v>
      </c>
      <c r="BF76">
        <f>HYPERLINK("http://dx.doi.org/10.1016/j.advwatres.2003.09.005","http://dx.doi.org/10.1016/j.advwatres.2003.09.005")</f>
        <v>0</v>
      </c>
      <c r="BI76">
        <v>15</v>
      </c>
      <c r="BJ76" t="s">
        <v>96</v>
      </c>
      <c r="BK76" t="s">
        <v>97</v>
      </c>
      <c r="BL76" t="s">
        <v>96</v>
      </c>
      <c r="BM76" t="s">
        <v>197</v>
      </c>
      <c r="BR76" t="s">
        <v>99</v>
      </c>
      <c r="BS76" t="s">
        <v>918</v>
      </c>
      <c r="BT76">
        <f>HYPERLINK("https%3A%2F%2Fwww.webofscience.com%2Fwos%2Fwoscc%2Ffull-record%2FWOS:000187722000004","View Full Record in Web of Science")</f>
        <v>0</v>
      </c>
    </row>
    <row r="77" spans="1:72" ht="12.75">
      <c r="A77" t="s">
        <v>72</v>
      </c>
      <c r="B77" t="s">
        <v>919</v>
      </c>
      <c r="F77" t="s">
        <v>919</v>
      </c>
      <c r="I77" t="s">
        <v>920</v>
      </c>
      <c r="J77" t="s">
        <v>76</v>
      </c>
      <c r="M77" t="s">
        <v>77</v>
      </c>
      <c r="N77" t="s">
        <v>78</v>
      </c>
      <c r="T77" t="s">
        <v>921</v>
      </c>
      <c r="U77" t="s">
        <v>922</v>
      </c>
      <c r="V77" t="s">
        <v>923</v>
      </c>
      <c r="W77" t="s">
        <v>924</v>
      </c>
      <c r="Y77" t="s">
        <v>925</v>
      </c>
      <c r="Z77" t="s">
        <v>926</v>
      </c>
      <c r="AA77" t="s">
        <v>927</v>
      </c>
      <c r="AB77" t="s">
        <v>928</v>
      </c>
      <c r="AG77">
        <v>34</v>
      </c>
      <c r="AH77">
        <v>31</v>
      </c>
      <c r="AI77">
        <v>33</v>
      </c>
      <c r="AJ77">
        <v>0</v>
      </c>
      <c r="AK77">
        <v>8</v>
      </c>
      <c r="AL77" t="s">
        <v>87</v>
      </c>
      <c r="AM77" t="s">
        <v>88</v>
      </c>
      <c r="AN77" t="s">
        <v>89</v>
      </c>
      <c r="AO77" t="s">
        <v>90</v>
      </c>
      <c r="AP77" t="s">
        <v>91</v>
      </c>
      <c r="AR77" t="s">
        <v>92</v>
      </c>
      <c r="AS77" t="s">
        <v>93</v>
      </c>
      <c r="AT77" t="s">
        <v>259</v>
      </c>
      <c r="AU77">
        <v>2004</v>
      </c>
      <c r="AV77">
        <v>27</v>
      </c>
      <c r="AW77">
        <v>12</v>
      </c>
      <c r="BB77">
        <v>1179</v>
      </c>
      <c r="BC77">
        <v>1197</v>
      </c>
      <c r="BE77" t="s">
        <v>929</v>
      </c>
      <c r="BF77">
        <f>HYPERLINK("http://dx.doi.org/10.1016/j.advwatres.2004.08.012","http://dx.doi.org/10.1016/j.advwatres.2004.08.012")</f>
        <v>0</v>
      </c>
      <c r="BI77">
        <v>19</v>
      </c>
      <c r="BJ77" t="s">
        <v>96</v>
      </c>
      <c r="BK77" t="s">
        <v>97</v>
      </c>
      <c r="BL77" t="s">
        <v>96</v>
      </c>
      <c r="BM77" t="s">
        <v>261</v>
      </c>
      <c r="BR77" t="s">
        <v>99</v>
      </c>
      <c r="BS77" t="s">
        <v>930</v>
      </c>
      <c r="BT77">
        <f>HYPERLINK("https%3A%2F%2Fwww.webofscience.com%2Fwos%2Fwoscc%2Ffull-record%2FWOS:000226316000004","View Full Record in Web of Science")</f>
        <v>0</v>
      </c>
    </row>
    <row r="78" spans="1:72" ht="12.75">
      <c r="A78" t="s">
        <v>72</v>
      </c>
      <c r="B78" t="s">
        <v>931</v>
      </c>
      <c r="F78" t="s">
        <v>931</v>
      </c>
      <c r="I78" t="s">
        <v>932</v>
      </c>
      <c r="J78" t="s">
        <v>76</v>
      </c>
      <c r="M78" t="s">
        <v>77</v>
      </c>
      <c r="N78" t="s">
        <v>78</v>
      </c>
      <c r="T78" t="s">
        <v>933</v>
      </c>
      <c r="U78" t="s">
        <v>934</v>
      </c>
      <c r="V78" t="s">
        <v>935</v>
      </c>
      <c r="W78" t="s">
        <v>936</v>
      </c>
      <c r="Y78" t="s">
        <v>937</v>
      </c>
      <c r="Z78" t="s">
        <v>938</v>
      </c>
      <c r="AG78">
        <v>38</v>
      </c>
      <c r="AH78">
        <v>53</v>
      </c>
      <c r="AI78">
        <v>56</v>
      </c>
      <c r="AJ78">
        <v>1</v>
      </c>
      <c r="AK78">
        <v>16</v>
      </c>
      <c r="AL78" t="s">
        <v>87</v>
      </c>
      <c r="AM78" t="s">
        <v>88</v>
      </c>
      <c r="AN78" t="s">
        <v>89</v>
      </c>
      <c r="AO78" t="s">
        <v>90</v>
      </c>
      <c r="AP78" t="s">
        <v>91</v>
      </c>
      <c r="AR78" t="s">
        <v>92</v>
      </c>
      <c r="AS78" t="s">
        <v>93</v>
      </c>
      <c r="AT78" t="s">
        <v>293</v>
      </c>
      <c r="AU78">
        <v>2004</v>
      </c>
      <c r="AV78">
        <v>27</v>
      </c>
      <c r="AW78">
        <v>7</v>
      </c>
      <c r="BB78">
        <v>751</v>
      </c>
      <c r="BC78">
        <v>760</v>
      </c>
      <c r="BE78" t="s">
        <v>939</v>
      </c>
      <c r="BF78">
        <f>HYPERLINK("http://dx.doi.org/10.1016/j.advwatres.2004.03.007","http://dx.doi.org/10.1016/j.advwatres.2004.03.007")</f>
        <v>0</v>
      </c>
      <c r="BI78">
        <v>10</v>
      </c>
      <c r="BJ78" t="s">
        <v>96</v>
      </c>
      <c r="BK78" t="s">
        <v>97</v>
      </c>
      <c r="BL78" t="s">
        <v>96</v>
      </c>
      <c r="BM78" t="s">
        <v>295</v>
      </c>
      <c r="BR78" t="s">
        <v>99</v>
      </c>
      <c r="BS78" t="s">
        <v>940</v>
      </c>
      <c r="BT78">
        <f>HYPERLINK("https%3A%2F%2Fwww.webofscience.com%2Fwos%2Fwoscc%2Ffull-record%2FWOS:000222810600006","View Full Record in Web of Science")</f>
        <v>0</v>
      </c>
    </row>
    <row r="79" spans="1:72" ht="12.75">
      <c r="A79" t="s">
        <v>72</v>
      </c>
      <c r="B79" t="s">
        <v>941</v>
      </c>
      <c r="F79" t="s">
        <v>941</v>
      </c>
      <c r="I79" t="s">
        <v>942</v>
      </c>
      <c r="J79" t="s">
        <v>76</v>
      </c>
      <c r="M79" t="s">
        <v>77</v>
      </c>
      <c r="N79" t="s">
        <v>78</v>
      </c>
      <c r="T79" t="s">
        <v>943</v>
      </c>
      <c r="U79" t="s">
        <v>944</v>
      </c>
      <c r="V79" t="s">
        <v>945</v>
      </c>
      <c r="W79" t="s">
        <v>946</v>
      </c>
      <c r="Y79" t="s">
        <v>947</v>
      </c>
      <c r="Z79" t="s">
        <v>948</v>
      </c>
      <c r="AA79" t="s">
        <v>949</v>
      </c>
      <c r="AB79" t="s">
        <v>950</v>
      </c>
      <c r="AG79">
        <v>33</v>
      </c>
      <c r="AH79">
        <v>22</v>
      </c>
      <c r="AI79">
        <v>22</v>
      </c>
      <c r="AJ79">
        <v>0</v>
      </c>
      <c r="AK79">
        <v>12</v>
      </c>
      <c r="AL79" t="s">
        <v>87</v>
      </c>
      <c r="AM79" t="s">
        <v>88</v>
      </c>
      <c r="AN79" t="s">
        <v>89</v>
      </c>
      <c r="AO79" t="s">
        <v>90</v>
      </c>
      <c r="AP79" t="s">
        <v>91</v>
      </c>
      <c r="AR79" t="s">
        <v>92</v>
      </c>
      <c r="AS79" t="s">
        <v>93</v>
      </c>
      <c r="AT79" t="s">
        <v>166</v>
      </c>
      <c r="AU79">
        <v>2004</v>
      </c>
      <c r="AV79">
        <v>27</v>
      </c>
      <c r="AW79">
        <v>5</v>
      </c>
      <c r="BB79">
        <v>534</v>
      </c>
      <c r="BC79">
        <v>547</v>
      </c>
      <c r="BE79" t="s">
        <v>951</v>
      </c>
      <c r="BF79">
        <f>HYPERLINK("http://dx.doi.org/10.1016/j.advwatres.2004.02.017","http://dx.doi.org/10.1016/j.advwatres.2004.02.017")</f>
        <v>0</v>
      </c>
      <c r="BI79">
        <v>14</v>
      </c>
      <c r="BJ79" t="s">
        <v>96</v>
      </c>
      <c r="BK79" t="s">
        <v>97</v>
      </c>
      <c r="BL79" t="s">
        <v>96</v>
      </c>
      <c r="BM79" t="s">
        <v>168</v>
      </c>
      <c r="BR79" t="s">
        <v>99</v>
      </c>
      <c r="BS79" t="s">
        <v>952</v>
      </c>
      <c r="BT79">
        <f>HYPERLINK("https%3A%2F%2Fwww.webofscience.com%2Fwos%2Fwoscc%2Ffull-record%2FWOS:000221677800006","View Full Record in Web of Science")</f>
        <v>0</v>
      </c>
    </row>
    <row r="80" spans="1:72" ht="12.75">
      <c r="A80" t="s">
        <v>72</v>
      </c>
      <c r="B80" t="s">
        <v>953</v>
      </c>
      <c r="F80" t="s">
        <v>953</v>
      </c>
      <c r="I80" t="s">
        <v>954</v>
      </c>
      <c r="J80" t="s">
        <v>76</v>
      </c>
      <c r="M80" t="s">
        <v>77</v>
      </c>
      <c r="N80" t="s">
        <v>78</v>
      </c>
      <c r="T80" t="s">
        <v>955</v>
      </c>
      <c r="U80" t="s">
        <v>956</v>
      </c>
      <c r="V80" t="s">
        <v>957</v>
      </c>
      <c r="W80" t="s">
        <v>958</v>
      </c>
      <c r="Y80" t="s">
        <v>959</v>
      </c>
      <c r="Z80" t="s">
        <v>960</v>
      </c>
      <c r="AA80" t="s">
        <v>961</v>
      </c>
      <c r="AB80" t="s">
        <v>962</v>
      </c>
      <c r="AG80">
        <v>32</v>
      </c>
      <c r="AH80">
        <v>64</v>
      </c>
      <c r="AI80">
        <v>64</v>
      </c>
      <c r="AJ80">
        <v>0</v>
      </c>
      <c r="AK80">
        <v>14</v>
      </c>
      <c r="AL80" t="s">
        <v>87</v>
      </c>
      <c r="AM80" t="s">
        <v>88</v>
      </c>
      <c r="AN80" t="s">
        <v>89</v>
      </c>
      <c r="AO80" t="s">
        <v>90</v>
      </c>
      <c r="AP80" t="s">
        <v>91</v>
      </c>
      <c r="AR80" t="s">
        <v>92</v>
      </c>
      <c r="AS80" t="s">
        <v>93</v>
      </c>
      <c r="AT80" t="s">
        <v>166</v>
      </c>
      <c r="AU80">
        <v>2004</v>
      </c>
      <c r="AV80">
        <v>27</v>
      </c>
      <c r="AW80">
        <v>5</v>
      </c>
      <c r="BB80">
        <v>507</v>
      </c>
      <c r="BC80">
        <v>521</v>
      </c>
      <c r="BE80" t="s">
        <v>963</v>
      </c>
      <c r="BF80">
        <f>HYPERLINK("http://dx.doi.org/10.1016/j.advwatres.2004.02.013","http://dx.doi.org/10.1016/j.advwatres.2004.02.013")</f>
        <v>0</v>
      </c>
      <c r="BI80">
        <v>15</v>
      </c>
      <c r="BJ80" t="s">
        <v>96</v>
      </c>
      <c r="BK80" t="s">
        <v>97</v>
      </c>
      <c r="BL80" t="s">
        <v>96</v>
      </c>
      <c r="BM80" t="s">
        <v>168</v>
      </c>
      <c r="BR80" t="s">
        <v>99</v>
      </c>
      <c r="BS80" t="s">
        <v>964</v>
      </c>
      <c r="BT80">
        <f>HYPERLINK("https%3A%2F%2Fwww.webofscience.com%2Fwos%2Fwoscc%2Ffull-record%2FWOS:000221677800004","View Full Record in Web of Science")</f>
        <v>0</v>
      </c>
    </row>
    <row r="81" spans="1:72" ht="12.75">
      <c r="A81" t="s">
        <v>72</v>
      </c>
      <c r="B81" t="s">
        <v>965</v>
      </c>
      <c r="F81" t="s">
        <v>965</v>
      </c>
      <c r="I81" t="s">
        <v>966</v>
      </c>
      <c r="J81" t="s">
        <v>76</v>
      </c>
      <c r="M81" t="s">
        <v>77</v>
      </c>
      <c r="N81" t="s">
        <v>78</v>
      </c>
      <c r="T81" t="s">
        <v>967</v>
      </c>
      <c r="U81" t="s">
        <v>968</v>
      </c>
      <c r="V81" t="s">
        <v>969</v>
      </c>
      <c r="W81" t="s">
        <v>970</v>
      </c>
      <c r="Y81" t="s">
        <v>971</v>
      </c>
      <c r="Z81" t="s">
        <v>972</v>
      </c>
      <c r="AA81" t="s">
        <v>973</v>
      </c>
      <c r="AG81">
        <v>43</v>
      </c>
      <c r="AH81">
        <v>50</v>
      </c>
      <c r="AI81">
        <v>54</v>
      </c>
      <c r="AJ81">
        <v>1</v>
      </c>
      <c r="AK81">
        <v>28</v>
      </c>
      <c r="AL81" t="s">
        <v>87</v>
      </c>
      <c r="AM81" t="s">
        <v>88</v>
      </c>
      <c r="AN81" t="s">
        <v>89</v>
      </c>
      <c r="AO81" t="s">
        <v>90</v>
      </c>
      <c r="AP81" t="s">
        <v>91</v>
      </c>
      <c r="AR81" t="s">
        <v>92</v>
      </c>
      <c r="AS81" t="s">
        <v>93</v>
      </c>
      <c r="AT81" t="s">
        <v>313</v>
      </c>
      <c r="AU81">
        <v>2004</v>
      </c>
      <c r="AV81">
        <v>27</v>
      </c>
      <c r="AW81">
        <v>8</v>
      </c>
      <c r="BB81">
        <v>831</v>
      </c>
      <c r="BC81">
        <v>842</v>
      </c>
      <c r="BE81" t="s">
        <v>974</v>
      </c>
      <c r="BF81">
        <f>HYPERLINK("http://dx.doi.org/10.1016/j.advwatres.2004.04.003","http://dx.doi.org/10.1016/j.advwatres.2004.04.003")</f>
        <v>0</v>
      </c>
      <c r="BI81">
        <v>12</v>
      </c>
      <c r="BJ81" t="s">
        <v>96</v>
      </c>
      <c r="BK81" t="s">
        <v>97</v>
      </c>
      <c r="BL81" t="s">
        <v>96</v>
      </c>
      <c r="BM81" t="s">
        <v>315</v>
      </c>
      <c r="BR81" t="s">
        <v>99</v>
      </c>
      <c r="BS81" t="s">
        <v>975</v>
      </c>
      <c r="BT81">
        <f>HYPERLINK("https%3A%2F%2Fwww.webofscience.com%2Fwos%2Fwoscc%2Ffull-record%2FWOS:000223801200005","View Full Record in Web of Science")</f>
        <v>0</v>
      </c>
    </row>
    <row r="82" spans="1:72" ht="12.75">
      <c r="A82" t="s">
        <v>72</v>
      </c>
      <c r="B82" t="s">
        <v>976</v>
      </c>
      <c r="F82" t="s">
        <v>976</v>
      </c>
      <c r="I82" t="s">
        <v>977</v>
      </c>
      <c r="J82" t="s">
        <v>76</v>
      </c>
      <c r="M82" t="s">
        <v>77</v>
      </c>
      <c r="N82" t="s">
        <v>103</v>
      </c>
      <c r="O82" t="s">
        <v>104</v>
      </c>
      <c r="P82" t="s">
        <v>105</v>
      </c>
      <c r="Q82" t="s">
        <v>106</v>
      </c>
      <c r="R82" t="s">
        <v>107</v>
      </c>
      <c r="U82" t="s">
        <v>978</v>
      </c>
      <c r="V82" t="s">
        <v>979</v>
      </c>
      <c r="W82" t="s">
        <v>980</v>
      </c>
      <c r="Y82" t="s">
        <v>981</v>
      </c>
      <c r="Z82" t="s">
        <v>982</v>
      </c>
      <c r="AG82">
        <v>22</v>
      </c>
      <c r="AH82">
        <v>9</v>
      </c>
      <c r="AI82">
        <v>9</v>
      </c>
      <c r="AJ82">
        <v>0</v>
      </c>
      <c r="AK82">
        <v>5</v>
      </c>
      <c r="AL82" t="s">
        <v>87</v>
      </c>
      <c r="AM82" t="s">
        <v>88</v>
      </c>
      <c r="AN82" t="s">
        <v>89</v>
      </c>
      <c r="AO82" t="s">
        <v>90</v>
      </c>
      <c r="AP82" t="s">
        <v>91</v>
      </c>
      <c r="AR82" t="s">
        <v>92</v>
      </c>
      <c r="AS82" t="s">
        <v>93</v>
      </c>
      <c r="AT82" t="s">
        <v>115</v>
      </c>
      <c r="AU82">
        <v>2004</v>
      </c>
      <c r="AV82">
        <v>27</v>
      </c>
      <c r="AW82">
        <v>4</v>
      </c>
      <c r="BB82">
        <v>349</v>
      </c>
      <c r="BC82">
        <v>360</v>
      </c>
      <c r="BE82" t="s">
        <v>983</v>
      </c>
      <c r="BF82">
        <f>HYPERLINK("http://dx.doi.org/10.1016/j.advwatres.2004.02.006","http://dx.doi.org/10.1016/j.advwatres.2004.02.006")</f>
        <v>0</v>
      </c>
      <c r="BI82">
        <v>12</v>
      </c>
      <c r="BJ82" t="s">
        <v>96</v>
      </c>
      <c r="BK82" t="s">
        <v>117</v>
      </c>
      <c r="BL82" t="s">
        <v>96</v>
      </c>
      <c r="BM82" t="s">
        <v>118</v>
      </c>
      <c r="BR82" t="s">
        <v>99</v>
      </c>
      <c r="BS82" t="s">
        <v>984</v>
      </c>
      <c r="BT82">
        <f>HYPERLINK("https%3A%2F%2Fwww.webofscience.com%2Fwos%2Fwoscc%2Ffull-record%2FWOS:000221179100005","View Full Record in Web of Science")</f>
        <v>0</v>
      </c>
    </row>
    <row r="83" spans="1:72" ht="12.75">
      <c r="A83" t="s">
        <v>72</v>
      </c>
      <c r="B83" t="s">
        <v>985</v>
      </c>
      <c r="F83" t="s">
        <v>985</v>
      </c>
      <c r="I83" t="s">
        <v>986</v>
      </c>
      <c r="J83" t="s">
        <v>76</v>
      </c>
      <c r="M83" t="s">
        <v>77</v>
      </c>
      <c r="N83" t="s">
        <v>103</v>
      </c>
      <c r="O83" t="s">
        <v>104</v>
      </c>
      <c r="P83" t="s">
        <v>105</v>
      </c>
      <c r="Q83" t="s">
        <v>106</v>
      </c>
      <c r="R83" t="s">
        <v>107</v>
      </c>
      <c r="T83" t="s">
        <v>987</v>
      </c>
      <c r="U83" t="s">
        <v>988</v>
      </c>
      <c r="V83" t="s">
        <v>989</v>
      </c>
      <c r="W83" t="s">
        <v>990</v>
      </c>
      <c r="Y83" t="s">
        <v>991</v>
      </c>
      <c r="Z83" t="s">
        <v>992</v>
      </c>
      <c r="AG83">
        <v>44</v>
      </c>
      <c r="AH83">
        <v>8</v>
      </c>
      <c r="AI83">
        <v>9</v>
      </c>
      <c r="AJ83">
        <v>0</v>
      </c>
      <c r="AK83">
        <v>2</v>
      </c>
      <c r="AL83" t="s">
        <v>87</v>
      </c>
      <c r="AM83" t="s">
        <v>88</v>
      </c>
      <c r="AN83" t="s">
        <v>89</v>
      </c>
      <c r="AO83" t="s">
        <v>90</v>
      </c>
      <c r="AP83" t="s">
        <v>91</v>
      </c>
      <c r="AR83" t="s">
        <v>92</v>
      </c>
      <c r="AS83" t="s">
        <v>93</v>
      </c>
      <c r="AT83" t="s">
        <v>115</v>
      </c>
      <c r="AU83">
        <v>2004</v>
      </c>
      <c r="AV83">
        <v>27</v>
      </c>
      <c r="AW83">
        <v>4</v>
      </c>
      <c r="BB83">
        <v>445</v>
      </c>
      <c r="BC83">
        <v>464</v>
      </c>
      <c r="BE83" t="s">
        <v>993</v>
      </c>
      <c r="BF83">
        <f>HYPERLINK("http://dx.doi.org/10.1016/j.advwatres.2004.02.009","http://dx.doi.org/10.1016/j.advwatres.2004.02.009")</f>
        <v>0</v>
      </c>
      <c r="BI83">
        <v>20</v>
      </c>
      <c r="BJ83" t="s">
        <v>96</v>
      </c>
      <c r="BK83" t="s">
        <v>117</v>
      </c>
      <c r="BL83" t="s">
        <v>96</v>
      </c>
      <c r="BM83" t="s">
        <v>118</v>
      </c>
      <c r="BR83" t="s">
        <v>99</v>
      </c>
      <c r="BS83" t="s">
        <v>994</v>
      </c>
      <c r="BT83">
        <f>HYPERLINK("https%3A%2F%2Fwww.webofscience.com%2Fwos%2Fwoscc%2Ffull-record%2FWOS:000221179100011","View Full Record in Web of Science")</f>
        <v>0</v>
      </c>
    </row>
    <row r="84" spans="1:72" ht="12.75">
      <c r="A84" t="s">
        <v>72</v>
      </c>
      <c r="B84" t="s">
        <v>995</v>
      </c>
      <c r="F84" t="s">
        <v>995</v>
      </c>
      <c r="I84" t="s">
        <v>996</v>
      </c>
      <c r="J84" t="s">
        <v>76</v>
      </c>
      <c r="M84" t="s">
        <v>77</v>
      </c>
      <c r="N84" t="s">
        <v>78</v>
      </c>
      <c r="T84" t="s">
        <v>997</v>
      </c>
      <c r="U84" t="s">
        <v>998</v>
      </c>
      <c r="V84" t="s">
        <v>999</v>
      </c>
      <c r="W84" t="s">
        <v>1000</v>
      </c>
      <c r="Y84" t="s">
        <v>1001</v>
      </c>
      <c r="Z84" t="s">
        <v>1002</v>
      </c>
      <c r="AB84" t="s">
        <v>1003</v>
      </c>
      <c r="AG84">
        <v>58</v>
      </c>
      <c r="AH84">
        <v>21</v>
      </c>
      <c r="AI84">
        <v>22</v>
      </c>
      <c r="AJ84">
        <v>0</v>
      </c>
      <c r="AK84">
        <v>4</v>
      </c>
      <c r="AL84" t="s">
        <v>87</v>
      </c>
      <c r="AM84" t="s">
        <v>88</v>
      </c>
      <c r="AN84" t="s">
        <v>89</v>
      </c>
      <c r="AO84" t="s">
        <v>90</v>
      </c>
      <c r="AP84" t="s">
        <v>91</v>
      </c>
      <c r="AR84" t="s">
        <v>92</v>
      </c>
      <c r="AS84" t="s">
        <v>93</v>
      </c>
      <c r="AT84" t="s">
        <v>94</v>
      </c>
      <c r="AU84">
        <v>2004</v>
      </c>
      <c r="AV84">
        <v>27</v>
      </c>
      <c r="AW84">
        <v>9</v>
      </c>
      <c r="BB84">
        <v>943</v>
      </c>
      <c r="BC84">
        <v>952</v>
      </c>
      <c r="BE84" t="s">
        <v>1004</v>
      </c>
      <c r="BF84">
        <f>HYPERLINK("http://dx.doi.org/10.1016/j.advwatres.2004.05.009","http://dx.doi.org/10.1016/j.advwatres.2004.05.009")</f>
        <v>0</v>
      </c>
      <c r="BI84">
        <v>10</v>
      </c>
      <c r="BJ84" t="s">
        <v>96</v>
      </c>
      <c r="BK84" t="s">
        <v>97</v>
      </c>
      <c r="BL84" t="s">
        <v>96</v>
      </c>
      <c r="BM84" t="s">
        <v>98</v>
      </c>
      <c r="BR84" t="s">
        <v>99</v>
      </c>
      <c r="BS84" t="s">
        <v>1005</v>
      </c>
      <c r="BT84">
        <f>HYPERLINK("https%3A%2F%2Fwww.webofscience.com%2Fwos%2Fwoscc%2Ffull-record%2FWOS:000224494000008","View Full Record in Web of Science")</f>
        <v>0</v>
      </c>
    </row>
    <row r="85" spans="1:72" ht="12.75">
      <c r="A85" t="s">
        <v>72</v>
      </c>
      <c r="B85" t="s">
        <v>1006</v>
      </c>
      <c r="F85" t="s">
        <v>1006</v>
      </c>
      <c r="I85" t="s">
        <v>1007</v>
      </c>
      <c r="J85" t="s">
        <v>76</v>
      </c>
      <c r="M85" t="s">
        <v>77</v>
      </c>
      <c r="N85" t="s">
        <v>1008</v>
      </c>
      <c r="W85" t="s">
        <v>1009</v>
      </c>
      <c r="Y85" t="s">
        <v>1010</v>
      </c>
      <c r="Z85" t="s">
        <v>1011</v>
      </c>
      <c r="AA85" t="s">
        <v>1012</v>
      </c>
      <c r="AB85" t="s">
        <v>1013</v>
      </c>
      <c r="AG85">
        <v>1</v>
      </c>
      <c r="AH85">
        <v>0</v>
      </c>
      <c r="AI85">
        <v>0</v>
      </c>
      <c r="AJ85">
        <v>0</v>
      </c>
      <c r="AK85">
        <v>6</v>
      </c>
      <c r="AL85" t="s">
        <v>87</v>
      </c>
      <c r="AM85" t="s">
        <v>88</v>
      </c>
      <c r="AN85" t="s">
        <v>89</v>
      </c>
      <c r="AO85" t="s">
        <v>90</v>
      </c>
      <c r="AR85" t="s">
        <v>92</v>
      </c>
      <c r="AS85" t="s">
        <v>93</v>
      </c>
      <c r="AT85" t="s">
        <v>313</v>
      </c>
      <c r="AU85">
        <v>2004</v>
      </c>
      <c r="AV85">
        <v>27</v>
      </c>
      <c r="AW85">
        <v>8</v>
      </c>
      <c r="BB85">
        <v>857</v>
      </c>
      <c r="BC85">
        <v>857</v>
      </c>
      <c r="BE85" t="s">
        <v>1014</v>
      </c>
      <c r="BF85">
        <f>HYPERLINK("http://dx.doi.org/10.1016/j.advwatres.2004.05.005","http://dx.doi.org/10.1016/j.advwatres.2004.05.005")</f>
        <v>0</v>
      </c>
      <c r="BI85">
        <v>1</v>
      </c>
      <c r="BJ85" t="s">
        <v>96</v>
      </c>
      <c r="BK85" t="s">
        <v>97</v>
      </c>
      <c r="BL85" t="s">
        <v>96</v>
      </c>
      <c r="BM85" t="s">
        <v>315</v>
      </c>
      <c r="BR85" t="s">
        <v>99</v>
      </c>
      <c r="BS85" t="s">
        <v>1015</v>
      </c>
      <c r="BT85">
        <f>HYPERLINK("https%3A%2F%2Fwww.webofscience.com%2Fwos%2Fwoscc%2Ffull-record%2FWOS:000223801200007","View Full Record in Web of Science")</f>
        <v>0</v>
      </c>
    </row>
    <row r="86" spans="1:72" ht="12.75">
      <c r="A86" t="s">
        <v>72</v>
      </c>
      <c r="B86" t="s">
        <v>1016</v>
      </c>
      <c r="F86" t="s">
        <v>1016</v>
      </c>
      <c r="I86" t="s">
        <v>1017</v>
      </c>
      <c r="J86" t="s">
        <v>76</v>
      </c>
      <c r="M86" t="s">
        <v>77</v>
      </c>
      <c r="N86" t="s">
        <v>103</v>
      </c>
      <c r="O86" t="s">
        <v>104</v>
      </c>
      <c r="P86" t="s">
        <v>105</v>
      </c>
      <c r="Q86" t="s">
        <v>106</v>
      </c>
      <c r="R86" t="s">
        <v>107</v>
      </c>
      <c r="U86" t="s">
        <v>1018</v>
      </c>
      <c r="V86" t="s">
        <v>1019</v>
      </c>
      <c r="W86" t="s">
        <v>1020</v>
      </c>
      <c r="Y86" t="s">
        <v>1021</v>
      </c>
      <c r="Z86" t="s">
        <v>1022</v>
      </c>
      <c r="AG86">
        <v>47</v>
      </c>
      <c r="AH86">
        <v>355</v>
      </c>
      <c r="AI86">
        <v>374</v>
      </c>
      <c r="AJ86">
        <v>4</v>
      </c>
      <c r="AK86">
        <v>119</v>
      </c>
      <c r="AL86" t="s">
        <v>87</v>
      </c>
      <c r="AM86" t="s">
        <v>88</v>
      </c>
      <c r="AN86" t="s">
        <v>89</v>
      </c>
      <c r="AO86" t="s">
        <v>90</v>
      </c>
      <c r="AP86" t="s">
        <v>91</v>
      </c>
      <c r="AR86" t="s">
        <v>92</v>
      </c>
      <c r="AS86" t="s">
        <v>93</v>
      </c>
      <c r="AT86" t="s">
        <v>115</v>
      </c>
      <c r="AU86">
        <v>2004</v>
      </c>
      <c r="AV86">
        <v>27</v>
      </c>
      <c r="AW86">
        <v>4</v>
      </c>
      <c r="BB86">
        <v>361</v>
      </c>
      <c r="BC86">
        <v>382</v>
      </c>
      <c r="BE86" t="s">
        <v>1023</v>
      </c>
      <c r="BF86">
        <f>HYPERLINK("http://dx.doi.org/10.1016/j.advwatres.2004.02.016","http://dx.doi.org/10.1016/j.advwatres.2004.02.016")</f>
        <v>0</v>
      </c>
      <c r="BI86">
        <v>22</v>
      </c>
      <c r="BJ86" t="s">
        <v>96</v>
      </c>
      <c r="BK86" t="s">
        <v>117</v>
      </c>
      <c r="BL86" t="s">
        <v>96</v>
      </c>
      <c r="BM86" t="s">
        <v>118</v>
      </c>
      <c r="BR86" t="s">
        <v>99</v>
      </c>
      <c r="BS86" t="s">
        <v>1024</v>
      </c>
      <c r="BT86">
        <f>HYPERLINK("https%3A%2F%2Fwww.webofscience.com%2Fwos%2Fwoscc%2Ffull-record%2FWOS:000221179100006","View Full Record in Web of Science")</f>
        <v>0</v>
      </c>
    </row>
    <row r="87" spans="1:72" ht="12.75">
      <c r="A87" t="s">
        <v>72</v>
      </c>
      <c r="B87" t="s">
        <v>1025</v>
      </c>
      <c r="F87" t="s">
        <v>1025</v>
      </c>
      <c r="I87" t="s">
        <v>1026</v>
      </c>
      <c r="J87" t="s">
        <v>76</v>
      </c>
      <c r="M87" t="s">
        <v>77</v>
      </c>
      <c r="N87" t="s">
        <v>78</v>
      </c>
      <c r="T87" t="s">
        <v>1027</v>
      </c>
      <c r="U87" t="s">
        <v>1028</v>
      </c>
      <c r="V87" t="s">
        <v>1029</v>
      </c>
      <c r="W87" t="s">
        <v>1030</v>
      </c>
      <c r="Y87" t="s">
        <v>1031</v>
      </c>
      <c r="Z87" t="s">
        <v>1032</v>
      </c>
      <c r="AA87" t="s">
        <v>1033</v>
      </c>
      <c r="AB87" t="s">
        <v>1034</v>
      </c>
      <c r="AG87">
        <v>28</v>
      </c>
      <c r="AH87">
        <v>72</v>
      </c>
      <c r="AI87">
        <v>73</v>
      </c>
      <c r="AJ87">
        <v>0</v>
      </c>
      <c r="AK87">
        <v>11</v>
      </c>
      <c r="AL87" t="s">
        <v>87</v>
      </c>
      <c r="AM87" t="s">
        <v>88</v>
      </c>
      <c r="AN87" t="s">
        <v>89</v>
      </c>
      <c r="AO87" t="s">
        <v>90</v>
      </c>
      <c r="AP87" t="s">
        <v>91</v>
      </c>
      <c r="AR87" t="s">
        <v>92</v>
      </c>
      <c r="AS87" t="s">
        <v>93</v>
      </c>
      <c r="AT87" t="s">
        <v>313</v>
      </c>
      <c r="AU87">
        <v>2004</v>
      </c>
      <c r="AV87">
        <v>27</v>
      </c>
      <c r="AW87">
        <v>8</v>
      </c>
      <c r="BB87">
        <v>803</v>
      </c>
      <c r="BC87">
        <v>813</v>
      </c>
      <c r="BE87" t="s">
        <v>1035</v>
      </c>
      <c r="BF87">
        <f>HYPERLINK("http://dx.doi.org/10.1016/j.advwatres.2004.05.008","http://dx.doi.org/10.1016/j.advwatres.2004.05.008")</f>
        <v>0</v>
      </c>
      <c r="BI87">
        <v>11</v>
      </c>
      <c r="BJ87" t="s">
        <v>96</v>
      </c>
      <c r="BK87" t="s">
        <v>97</v>
      </c>
      <c r="BL87" t="s">
        <v>96</v>
      </c>
      <c r="BM87" t="s">
        <v>315</v>
      </c>
      <c r="BR87" t="s">
        <v>99</v>
      </c>
      <c r="BS87" t="s">
        <v>1036</v>
      </c>
      <c r="BT87">
        <f>HYPERLINK("https%3A%2F%2Fwww.webofscience.com%2Fwos%2Fwoscc%2Ffull-record%2FWOS:000223801200003","View Full Record in Web of Science")</f>
        <v>0</v>
      </c>
    </row>
    <row r="88" spans="1:72" ht="12.75">
      <c r="A88" t="s">
        <v>72</v>
      </c>
      <c r="B88" t="s">
        <v>1037</v>
      </c>
      <c r="F88" t="s">
        <v>1037</v>
      </c>
      <c r="I88" t="s">
        <v>1038</v>
      </c>
      <c r="J88" t="s">
        <v>76</v>
      </c>
      <c r="M88" t="s">
        <v>77</v>
      </c>
      <c r="N88" t="s">
        <v>78</v>
      </c>
      <c r="T88" t="s">
        <v>1039</v>
      </c>
      <c r="U88" t="s">
        <v>1040</v>
      </c>
      <c r="V88" t="s">
        <v>1041</v>
      </c>
      <c r="W88" t="s">
        <v>1042</v>
      </c>
      <c r="Y88" t="s">
        <v>1043</v>
      </c>
      <c r="Z88" t="s">
        <v>1044</v>
      </c>
      <c r="AA88" t="s">
        <v>1045</v>
      </c>
      <c r="AB88" t="s">
        <v>1046</v>
      </c>
      <c r="AG88">
        <v>35</v>
      </c>
      <c r="AH88">
        <v>108</v>
      </c>
      <c r="AI88">
        <v>111</v>
      </c>
      <c r="AJ88">
        <v>0</v>
      </c>
      <c r="AK88">
        <v>7</v>
      </c>
      <c r="AL88" t="s">
        <v>87</v>
      </c>
      <c r="AM88" t="s">
        <v>88</v>
      </c>
      <c r="AN88" t="s">
        <v>89</v>
      </c>
      <c r="AO88" t="s">
        <v>90</v>
      </c>
      <c r="AP88" t="s">
        <v>91</v>
      </c>
      <c r="AR88" t="s">
        <v>92</v>
      </c>
      <c r="AS88" t="s">
        <v>93</v>
      </c>
      <c r="AT88" t="s">
        <v>313</v>
      </c>
      <c r="AU88">
        <v>2004</v>
      </c>
      <c r="AV88">
        <v>27</v>
      </c>
      <c r="AW88">
        <v>8</v>
      </c>
      <c r="BB88">
        <v>785</v>
      </c>
      <c r="BC88">
        <v>801</v>
      </c>
      <c r="BE88" t="s">
        <v>1047</v>
      </c>
      <c r="BF88">
        <f>HYPERLINK("http://dx.doi.org/10.1016/j.advwatres.2004.05.006","http://dx.doi.org/10.1016/j.advwatres.2004.05.006")</f>
        <v>0</v>
      </c>
      <c r="BI88">
        <v>17</v>
      </c>
      <c r="BJ88" t="s">
        <v>96</v>
      </c>
      <c r="BK88" t="s">
        <v>97</v>
      </c>
      <c r="BL88" t="s">
        <v>96</v>
      </c>
      <c r="BM88" t="s">
        <v>315</v>
      </c>
      <c r="BR88" t="s">
        <v>99</v>
      </c>
      <c r="BS88" t="s">
        <v>1048</v>
      </c>
      <c r="BT88">
        <f>HYPERLINK("https%3A%2F%2Fwww.webofscience.com%2Fwos%2Fwoscc%2Ffull-record%2FWOS:000223801200002","View Full Record in Web of Science")</f>
        <v>0</v>
      </c>
    </row>
    <row r="89" spans="1:72" ht="12.75">
      <c r="A89" t="s">
        <v>72</v>
      </c>
      <c r="B89" t="s">
        <v>1049</v>
      </c>
      <c r="F89" t="s">
        <v>1049</v>
      </c>
      <c r="I89" t="s">
        <v>1050</v>
      </c>
      <c r="J89" t="s">
        <v>76</v>
      </c>
      <c r="M89" t="s">
        <v>77</v>
      </c>
      <c r="N89" t="s">
        <v>78</v>
      </c>
      <c r="T89" t="s">
        <v>1051</v>
      </c>
      <c r="U89" t="s">
        <v>1052</v>
      </c>
      <c r="V89" t="s">
        <v>1053</v>
      </c>
      <c r="W89" t="s">
        <v>1054</v>
      </c>
      <c r="Y89" t="s">
        <v>1055</v>
      </c>
      <c r="Z89" t="s">
        <v>1056</v>
      </c>
      <c r="AB89" t="s">
        <v>1057</v>
      </c>
      <c r="AG89">
        <v>36</v>
      </c>
      <c r="AH89">
        <v>14</v>
      </c>
      <c r="AI89">
        <v>14</v>
      </c>
      <c r="AJ89">
        <v>0</v>
      </c>
      <c r="AK89">
        <v>9</v>
      </c>
      <c r="AL89" t="s">
        <v>87</v>
      </c>
      <c r="AM89" t="s">
        <v>88</v>
      </c>
      <c r="AN89" t="s">
        <v>89</v>
      </c>
      <c r="AO89" t="s">
        <v>90</v>
      </c>
      <c r="AP89" t="s">
        <v>91</v>
      </c>
      <c r="AR89" t="s">
        <v>92</v>
      </c>
      <c r="AS89" t="s">
        <v>93</v>
      </c>
      <c r="AT89" t="s">
        <v>221</v>
      </c>
      <c r="AU89">
        <v>2004</v>
      </c>
      <c r="AV89">
        <v>27</v>
      </c>
      <c r="AW89">
        <v>6</v>
      </c>
      <c r="BB89">
        <v>657</v>
      </c>
      <c r="BC89">
        <v>667</v>
      </c>
      <c r="BE89" t="s">
        <v>1058</v>
      </c>
      <c r="BF89">
        <f>HYPERLINK("http://dx.doi.org/10.1016/j.advwatres.2004.02.022","http://dx.doi.org/10.1016/j.advwatres.2004.02.022")</f>
        <v>0</v>
      </c>
      <c r="BI89">
        <v>11</v>
      </c>
      <c r="BJ89" t="s">
        <v>96</v>
      </c>
      <c r="BK89" t="s">
        <v>97</v>
      </c>
      <c r="BL89" t="s">
        <v>96</v>
      </c>
      <c r="BM89" t="s">
        <v>223</v>
      </c>
      <c r="BR89" t="s">
        <v>99</v>
      </c>
      <c r="BS89" t="s">
        <v>1059</v>
      </c>
      <c r="BT89">
        <f>HYPERLINK("https%3A%2F%2Fwww.webofscience.com%2Fwos%2Fwoscc%2Ffull-record%2FWOS:000221814200007","View Full Record in Web of Science")</f>
        <v>0</v>
      </c>
    </row>
    <row r="90" spans="1:72" ht="12.75">
      <c r="A90" t="s">
        <v>72</v>
      </c>
      <c r="B90" t="s">
        <v>145</v>
      </c>
      <c r="F90" t="s">
        <v>145</v>
      </c>
      <c r="I90" t="s">
        <v>1060</v>
      </c>
      <c r="J90" t="s">
        <v>76</v>
      </c>
      <c r="M90" t="s">
        <v>77</v>
      </c>
      <c r="N90" t="s">
        <v>78</v>
      </c>
      <c r="T90" t="s">
        <v>1061</v>
      </c>
      <c r="U90" t="s">
        <v>1062</v>
      </c>
      <c r="V90" t="s">
        <v>1063</v>
      </c>
      <c r="W90" t="s">
        <v>148</v>
      </c>
      <c r="Y90" t="s">
        <v>149</v>
      </c>
      <c r="Z90" t="s">
        <v>150</v>
      </c>
      <c r="AA90" t="s">
        <v>1064</v>
      </c>
      <c r="AB90" t="s">
        <v>1065</v>
      </c>
      <c r="AG90">
        <v>61</v>
      </c>
      <c r="AH90">
        <v>22</v>
      </c>
      <c r="AI90">
        <v>22</v>
      </c>
      <c r="AJ90">
        <v>1</v>
      </c>
      <c r="AK90">
        <v>5</v>
      </c>
      <c r="AL90" t="s">
        <v>87</v>
      </c>
      <c r="AM90" t="s">
        <v>88</v>
      </c>
      <c r="AN90" t="s">
        <v>89</v>
      </c>
      <c r="AO90" t="s">
        <v>90</v>
      </c>
      <c r="AP90" t="s">
        <v>91</v>
      </c>
      <c r="AR90" t="s">
        <v>92</v>
      </c>
      <c r="AS90" t="s">
        <v>93</v>
      </c>
      <c r="AT90" t="s">
        <v>166</v>
      </c>
      <c r="AU90">
        <v>2004</v>
      </c>
      <c r="AV90">
        <v>27</v>
      </c>
      <c r="AW90">
        <v>5</v>
      </c>
      <c r="BB90">
        <v>522</v>
      </c>
      <c r="BC90">
        <v>532</v>
      </c>
      <c r="BE90" t="s">
        <v>1066</v>
      </c>
      <c r="BF90">
        <f>HYPERLINK("http://dx.doi.org/10.1016/j.advwatres.2004.02.007","http://dx.doi.org/10.1016/j.advwatres.2004.02.007")</f>
        <v>0</v>
      </c>
      <c r="BI90">
        <v>11</v>
      </c>
      <c r="BJ90" t="s">
        <v>96</v>
      </c>
      <c r="BK90" t="s">
        <v>97</v>
      </c>
      <c r="BL90" t="s">
        <v>96</v>
      </c>
      <c r="BM90" t="s">
        <v>168</v>
      </c>
      <c r="BR90" t="s">
        <v>99</v>
      </c>
      <c r="BS90" t="s">
        <v>1067</v>
      </c>
      <c r="BT90">
        <f>HYPERLINK("https%3A%2F%2Fwww.webofscience.com%2Fwos%2Fwoscc%2Ffull-record%2FWOS:000221677800005","View Full Record in Web of Science")</f>
        <v>0</v>
      </c>
    </row>
    <row r="91" spans="1:72" ht="12.75">
      <c r="A91" t="s">
        <v>72</v>
      </c>
      <c r="B91" t="s">
        <v>1068</v>
      </c>
      <c r="F91" t="s">
        <v>1068</v>
      </c>
      <c r="I91" t="s">
        <v>1069</v>
      </c>
      <c r="J91" t="s">
        <v>76</v>
      </c>
      <c r="M91" t="s">
        <v>77</v>
      </c>
      <c r="N91" t="s">
        <v>78</v>
      </c>
      <c r="T91" t="s">
        <v>1070</v>
      </c>
      <c r="U91" t="s">
        <v>1071</v>
      </c>
      <c r="V91" t="s">
        <v>1072</v>
      </c>
      <c r="W91" t="s">
        <v>1073</v>
      </c>
      <c r="Y91" t="s">
        <v>1074</v>
      </c>
      <c r="Z91" t="s">
        <v>1075</v>
      </c>
      <c r="AG91">
        <v>48</v>
      </c>
      <c r="AH91">
        <v>14</v>
      </c>
      <c r="AI91">
        <v>14</v>
      </c>
      <c r="AJ91">
        <v>1</v>
      </c>
      <c r="AK91">
        <v>20</v>
      </c>
      <c r="AL91" t="s">
        <v>87</v>
      </c>
      <c r="AM91" t="s">
        <v>88</v>
      </c>
      <c r="AN91" t="s">
        <v>89</v>
      </c>
      <c r="AO91" t="s">
        <v>90</v>
      </c>
      <c r="AP91" t="s">
        <v>91</v>
      </c>
      <c r="AR91" t="s">
        <v>92</v>
      </c>
      <c r="AS91" t="s">
        <v>93</v>
      </c>
      <c r="AT91" t="s">
        <v>128</v>
      </c>
      <c r="AU91">
        <v>2004</v>
      </c>
      <c r="AV91">
        <v>27</v>
      </c>
      <c r="AW91">
        <v>2</v>
      </c>
      <c r="BB91">
        <v>121</v>
      </c>
      <c r="BC91">
        <v>128</v>
      </c>
      <c r="BE91" t="s">
        <v>1076</v>
      </c>
      <c r="BF91">
        <f>HYPERLINK("http://dx.doi.org/10.1016/j.advwatres.2003.12.001","http://dx.doi.org/10.1016/j.advwatres.2003.12.001")</f>
        <v>0</v>
      </c>
      <c r="BI91">
        <v>8</v>
      </c>
      <c r="BJ91" t="s">
        <v>96</v>
      </c>
      <c r="BK91" t="s">
        <v>97</v>
      </c>
      <c r="BL91" t="s">
        <v>96</v>
      </c>
      <c r="BM91" t="s">
        <v>130</v>
      </c>
      <c r="BR91" t="s">
        <v>99</v>
      </c>
      <c r="BS91" t="s">
        <v>1077</v>
      </c>
      <c r="BT91">
        <f>HYPERLINK("https%3A%2F%2Fwww.webofscience.com%2Fwos%2Fwoscc%2Ffull-record%2FWOS:000189227900002","View Full Record in Web of Science")</f>
        <v>0</v>
      </c>
    </row>
    <row r="92" spans="1:72" ht="12.75">
      <c r="A92" t="s">
        <v>72</v>
      </c>
      <c r="B92" t="s">
        <v>1078</v>
      </c>
      <c r="F92" t="s">
        <v>1078</v>
      </c>
      <c r="I92" t="s">
        <v>1079</v>
      </c>
      <c r="J92" t="s">
        <v>76</v>
      </c>
      <c r="M92" t="s">
        <v>77</v>
      </c>
      <c r="N92" t="s">
        <v>78</v>
      </c>
      <c r="T92" t="s">
        <v>1080</v>
      </c>
      <c r="U92" t="s">
        <v>1081</v>
      </c>
      <c r="V92" t="s">
        <v>1082</v>
      </c>
      <c r="W92" t="s">
        <v>1083</v>
      </c>
      <c r="Y92" t="s">
        <v>1084</v>
      </c>
      <c r="Z92" t="s">
        <v>1085</v>
      </c>
      <c r="AA92" t="s">
        <v>1086</v>
      </c>
      <c r="AB92" t="s">
        <v>1087</v>
      </c>
      <c r="AG92">
        <v>18</v>
      </c>
      <c r="AH92">
        <v>22</v>
      </c>
      <c r="AI92">
        <v>23</v>
      </c>
      <c r="AJ92">
        <v>0</v>
      </c>
      <c r="AK92">
        <v>1</v>
      </c>
      <c r="AL92" t="s">
        <v>87</v>
      </c>
      <c r="AM92" t="s">
        <v>88</v>
      </c>
      <c r="AN92" t="s">
        <v>89</v>
      </c>
      <c r="AO92" t="s">
        <v>90</v>
      </c>
      <c r="AR92" t="s">
        <v>92</v>
      </c>
      <c r="AS92" t="s">
        <v>93</v>
      </c>
      <c r="AT92" t="s">
        <v>94</v>
      </c>
      <c r="AU92">
        <v>2004</v>
      </c>
      <c r="AV92">
        <v>27</v>
      </c>
      <c r="AW92">
        <v>9</v>
      </c>
      <c r="BB92">
        <v>937</v>
      </c>
      <c r="BC92">
        <v>942</v>
      </c>
      <c r="BE92" t="s">
        <v>1088</v>
      </c>
      <c r="BF92">
        <f>HYPERLINK("http://dx.doi.org/10.1016/j.advwatres.2004.05.010","http://dx.doi.org/10.1016/j.advwatres.2004.05.010")</f>
        <v>0</v>
      </c>
      <c r="BI92">
        <v>6</v>
      </c>
      <c r="BJ92" t="s">
        <v>96</v>
      </c>
      <c r="BK92" t="s">
        <v>97</v>
      </c>
      <c r="BL92" t="s">
        <v>96</v>
      </c>
      <c r="BM92" t="s">
        <v>98</v>
      </c>
      <c r="BR92" t="s">
        <v>99</v>
      </c>
      <c r="BS92" t="s">
        <v>1089</v>
      </c>
      <c r="BT92">
        <f>HYPERLINK("https%3A%2F%2Fwww.webofscience.com%2Fwos%2Fwoscc%2Ffull-record%2FWOS:000224494000007","View Full Record in Web of Science")</f>
        <v>0</v>
      </c>
    </row>
    <row r="93" spans="1:72" ht="12.75">
      <c r="A93" t="s">
        <v>72</v>
      </c>
      <c r="B93" t="s">
        <v>1090</v>
      </c>
      <c r="F93" t="s">
        <v>1090</v>
      </c>
      <c r="I93" t="s">
        <v>1091</v>
      </c>
      <c r="J93" t="s">
        <v>76</v>
      </c>
      <c r="M93" t="s">
        <v>77</v>
      </c>
      <c r="N93" t="s">
        <v>78</v>
      </c>
      <c r="T93" t="s">
        <v>1092</v>
      </c>
      <c r="U93" t="s">
        <v>1093</v>
      </c>
      <c r="V93" t="s">
        <v>1094</v>
      </c>
      <c r="W93" t="s">
        <v>1095</v>
      </c>
      <c r="Y93" t="s">
        <v>1096</v>
      </c>
      <c r="Z93" t="s">
        <v>1097</v>
      </c>
      <c r="AA93" t="s">
        <v>1098</v>
      </c>
      <c r="AB93" t="s">
        <v>1099</v>
      </c>
      <c r="AG93">
        <v>33</v>
      </c>
      <c r="AH93">
        <v>57</v>
      </c>
      <c r="AI93">
        <v>59</v>
      </c>
      <c r="AJ93">
        <v>0</v>
      </c>
      <c r="AK93">
        <v>12</v>
      </c>
      <c r="AL93" t="s">
        <v>87</v>
      </c>
      <c r="AM93" t="s">
        <v>88</v>
      </c>
      <c r="AN93" t="s">
        <v>89</v>
      </c>
      <c r="AO93" t="s">
        <v>90</v>
      </c>
      <c r="AP93" t="s">
        <v>91</v>
      </c>
      <c r="AR93" t="s">
        <v>92</v>
      </c>
      <c r="AS93" t="s">
        <v>93</v>
      </c>
      <c r="AT93" t="s">
        <v>293</v>
      </c>
      <c r="AU93">
        <v>2004</v>
      </c>
      <c r="AV93">
        <v>27</v>
      </c>
      <c r="AW93">
        <v>7</v>
      </c>
      <c r="BB93">
        <v>737</v>
      </c>
      <c r="BC93">
        <v>750</v>
      </c>
      <c r="BE93" t="s">
        <v>1100</v>
      </c>
      <c r="BF93">
        <f>HYPERLINK("http://dx.doi.org/10.1016/j.advwatres.2004.03.004","http://dx.doi.org/10.1016/j.advwatres.2004.03.004")</f>
        <v>0</v>
      </c>
      <c r="BI93">
        <v>14</v>
      </c>
      <c r="BJ93" t="s">
        <v>96</v>
      </c>
      <c r="BK93" t="s">
        <v>97</v>
      </c>
      <c r="BL93" t="s">
        <v>96</v>
      </c>
      <c r="BM93" t="s">
        <v>295</v>
      </c>
      <c r="BR93" t="s">
        <v>99</v>
      </c>
      <c r="BS93" t="s">
        <v>1101</v>
      </c>
      <c r="BT93">
        <f>HYPERLINK("https%3A%2F%2Fwww.webofscience.com%2Fwos%2Fwoscc%2Ffull-record%2FWOS:000222810600005","View Full Record in Web of Science")</f>
        <v>0</v>
      </c>
    </row>
    <row r="94" spans="1:72" ht="12.75">
      <c r="A94" t="s">
        <v>72</v>
      </c>
      <c r="B94" t="s">
        <v>1102</v>
      </c>
      <c r="F94" t="s">
        <v>1102</v>
      </c>
      <c r="I94" t="s">
        <v>1103</v>
      </c>
      <c r="J94" t="s">
        <v>76</v>
      </c>
      <c r="M94" t="s">
        <v>77</v>
      </c>
      <c r="N94" t="s">
        <v>78</v>
      </c>
      <c r="T94" t="s">
        <v>1104</v>
      </c>
      <c r="U94" t="s">
        <v>1105</v>
      </c>
      <c r="V94" t="s">
        <v>1106</v>
      </c>
      <c r="W94" t="s">
        <v>1107</v>
      </c>
      <c r="Y94" t="s">
        <v>1108</v>
      </c>
      <c r="Z94" t="s">
        <v>1109</v>
      </c>
      <c r="AB94" t="s">
        <v>1110</v>
      </c>
      <c r="AG94">
        <v>22</v>
      </c>
      <c r="AH94">
        <v>31</v>
      </c>
      <c r="AI94">
        <v>37</v>
      </c>
      <c r="AJ94">
        <v>0</v>
      </c>
      <c r="AK94">
        <v>6</v>
      </c>
      <c r="AL94" t="s">
        <v>87</v>
      </c>
      <c r="AM94" t="s">
        <v>88</v>
      </c>
      <c r="AN94" t="s">
        <v>89</v>
      </c>
      <c r="AO94" t="s">
        <v>90</v>
      </c>
      <c r="AR94" t="s">
        <v>92</v>
      </c>
      <c r="AS94" t="s">
        <v>93</v>
      </c>
      <c r="AT94" t="s">
        <v>221</v>
      </c>
      <c r="AU94">
        <v>2004</v>
      </c>
      <c r="AV94">
        <v>27</v>
      </c>
      <c r="AW94">
        <v>6</v>
      </c>
      <c r="BB94">
        <v>617</v>
      </c>
      <c r="BC94">
        <v>629</v>
      </c>
      <c r="BE94" t="s">
        <v>1111</v>
      </c>
      <c r="BF94">
        <f>HYPERLINK("http://dx.doi.org/10.1016/j.advwatres.2004.02.023","http://dx.doi.org/10.1016/j.advwatres.2004.02.023")</f>
        <v>0</v>
      </c>
      <c r="BI94">
        <v>13</v>
      </c>
      <c r="BJ94" t="s">
        <v>96</v>
      </c>
      <c r="BK94" t="s">
        <v>97</v>
      </c>
      <c r="BL94" t="s">
        <v>96</v>
      </c>
      <c r="BM94" t="s">
        <v>223</v>
      </c>
      <c r="BR94" t="s">
        <v>99</v>
      </c>
      <c r="BS94" t="s">
        <v>1112</v>
      </c>
      <c r="BT94">
        <f>HYPERLINK("https%3A%2F%2Fwww.webofscience.com%2Fwos%2Fwoscc%2Ffull-record%2FWOS:000221814200004","View Full Record in Web of Science")</f>
        <v>0</v>
      </c>
    </row>
    <row r="95" spans="1:72" ht="12.75">
      <c r="A95" t="s">
        <v>72</v>
      </c>
      <c r="B95" t="s">
        <v>1113</v>
      </c>
      <c r="F95" t="s">
        <v>1113</v>
      </c>
      <c r="I95" t="s">
        <v>1114</v>
      </c>
      <c r="J95" t="s">
        <v>76</v>
      </c>
      <c r="M95" t="s">
        <v>77</v>
      </c>
      <c r="N95" t="s">
        <v>78</v>
      </c>
      <c r="T95" t="s">
        <v>1115</v>
      </c>
      <c r="U95" t="s">
        <v>1116</v>
      </c>
      <c r="V95" t="s">
        <v>1117</v>
      </c>
      <c r="W95" t="s">
        <v>1118</v>
      </c>
      <c r="Y95" t="s">
        <v>1119</v>
      </c>
      <c r="Z95" t="s">
        <v>1120</v>
      </c>
      <c r="AA95" t="s">
        <v>1121</v>
      </c>
      <c r="AB95" t="s">
        <v>1122</v>
      </c>
      <c r="AG95">
        <v>27</v>
      </c>
      <c r="AH95">
        <v>36</v>
      </c>
      <c r="AI95">
        <v>37</v>
      </c>
      <c r="AJ95">
        <v>0</v>
      </c>
      <c r="AK95">
        <v>11</v>
      </c>
      <c r="AL95" t="s">
        <v>87</v>
      </c>
      <c r="AM95" t="s">
        <v>88</v>
      </c>
      <c r="AN95" t="s">
        <v>89</v>
      </c>
      <c r="AO95" t="s">
        <v>90</v>
      </c>
      <c r="AR95" t="s">
        <v>92</v>
      </c>
      <c r="AS95" t="s">
        <v>93</v>
      </c>
      <c r="AT95" t="s">
        <v>166</v>
      </c>
      <c r="AU95">
        <v>2004</v>
      </c>
      <c r="AV95">
        <v>27</v>
      </c>
      <c r="AW95">
        <v>5</v>
      </c>
      <c r="BB95">
        <v>548</v>
      </c>
      <c r="BC95">
        <v>563</v>
      </c>
      <c r="BE95" t="s">
        <v>1123</v>
      </c>
      <c r="BF95">
        <f>HYPERLINK("http://dx.doi.org/10.1016/j.advwatres.2004.01.003","http://dx.doi.org/10.1016/j.advwatres.2004.01.003")</f>
        <v>0</v>
      </c>
      <c r="BI95">
        <v>16</v>
      </c>
      <c r="BJ95" t="s">
        <v>96</v>
      </c>
      <c r="BK95" t="s">
        <v>97</v>
      </c>
      <c r="BL95" t="s">
        <v>96</v>
      </c>
      <c r="BM95" t="s">
        <v>168</v>
      </c>
      <c r="BO95" t="s">
        <v>1124</v>
      </c>
      <c r="BR95" t="s">
        <v>99</v>
      </c>
      <c r="BS95" t="s">
        <v>1125</v>
      </c>
      <c r="BT95">
        <f>HYPERLINK("https%3A%2F%2Fwww.webofscience.com%2Fwos%2Fwoscc%2Ffull-record%2FWOS:000221677800007","View Full Record in Web of Science")</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