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sdwij3/Documents/CRP_Benders_2/Case_Files/NEM/"/>
    </mc:Choice>
  </mc:AlternateContent>
  <bookViews>
    <workbookView xWindow="0" yWindow="620" windowWidth="35240" windowHeight="18800" tabRatio="500" firstSheet="2" activeTab="9"/>
  </bookViews>
  <sheets>
    <sheet name="Info" sheetId="8" r:id="rId1"/>
    <sheet name="Parameters" sheetId="9" r:id="rId2"/>
    <sheet name="Nodes" sheetId="1" r:id="rId3"/>
    <sheet name="Thermal_generators" sheetId="2" r:id="rId4"/>
    <sheet name="New_entrants" sheetId="20" r:id="rId5"/>
    <sheet name="Renewable_generators" sheetId="7" r:id="rId6"/>
    <sheet name="Renewable_zones" sheetId="33" r:id="rId7"/>
    <sheet name="Groups" sheetId="35" r:id="rId8"/>
    <sheet name="Storage" sheetId="6" r:id="rId9"/>
    <sheet name="CST" sheetId="24" r:id="rId10"/>
    <sheet name="P_Hydro" sheetId="30" r:id="rId11"/>
    <sheet name="Hydro" sheetId="29" r:id="rId12"/>
    <sheet name="Interconnectors" sheetId="32" r:id="rId13"/>
    <sheet name="Interconnectors_new" sheetId="31" r:id="rId14"/>
    <sheet name="Cost_new_entrants" sheetId="18" r:id="rId15"/>
    <sheet name="Cost_new_entrants_old" sheetId="34" r:id="rId16"/>
    <sheet name="Interconnectors_old" sheetId="23" r:id="rId17"/>
    <sheet name="Hydro_all" sheetId="26" r:id="rId18"/>
    <sheet name="Interconnectors_n" sheetId="3" r:id="rId19"/>
    <sheet name="Interconnectors_A" sheetId="16" r:id="rId20"/>
    <sheet name="All_thermal_generators" sheetId="10" r:id="rId21"/>
    <sheet name="Cost_thermal_gens" sheetId="11" r:id="rId22"/>
    <sheet name="Cost_all_thermal_gens" sheetId="15" r:id="rId23"/>
    <sheet name="Cost_augmentation_options" sheetId="19" r:id="rId24"/>
    <sheet name="Generator_limitations" sheetId="21" r:id="rId25"/>
    <sheet name="Start-up_cost" sheetId="22" r:id="rId26"/>
    <sheet name="Sheet3" sheetId="17" r:id="rId27"/>
    <sheet name="Sheet4" sheetId="28" r:id="rId28"/>
    <sheet name="Sheet2" sheetId="25" r:id="rId29"/>
  </sheets>
  <definedNames>
    <definedName name="_xlnm._FilterDatabase" localSheetId="26" hidden="1">Sheet3!$A$2:$D$176</definedName>
    <definedName name="A_InvCost" localSheetId="15">Cost_new_entrants_old!$AB$1:$AC$161</definedName>
    <definedName name="A_InvCost">Cost_new_entrants!$AB$1:$AC$247</definedName>
    <definedName name="All_Glimits">Generator_limitations!$W$2:$AE$139</definedName>
    <definedName name="All_limits">Generator_limitations!$X$2:$AE$139</definedName>
    <definedName name="cost_data">Cost_thermal_gens!$A$4:$J$63</definedName>
    <definedName name="Data">Thermal_generators!$A$2:$T$61</definedName>
    <definedName name="Data05" localSheetId="15">#REF!</definedName>
    <definedName name="Data05" localSheetId="12">#REF!</definedName>
    <definedName name="Data05">#REF!</definedName>
    <definedName name="Data06" localSheetId="15">#REF!</definedName>
    <definedName name="Data06" localSheetId="12">#REF!</definedName>
    <definedName name="Data06">#REF!</definedName>
    <definedName name="Data07" localSheetId="15">#REF!</definedName>
    <definedName name="Data07" localSheetId="12">#REF!</definedName>
    <definedName name="Data07">#REF!</definedName>
    <definedName name="Data1" localSheetId="15">#REF!</definedName>
    <definedName name="Data1" localSheetId="12">#REF!</definedName>
    <definedName name="Data1">#REF!</definedName>
    <definedName name="Data2" localSheetId="15">#REF!</definedName>
    <definedName name="Data2" localSheetId="12">#REF!</definedName>
    <definedName name="Data2">#REF!</definedName>
    <definedName name="Data3" localSheetId="15">#REF!</definedName>
    <definedName name="Data3" localSheetId="12">#REF!</definedName>
    <definedName name="Data3">#REF!</definedName>
    <definedName name="Data4" localSheetId="15">#REF!</definedName>
    <definedName name="Data4" localSheetId="12">#REF!</definedName>
    <definedName name="Data4">#REF!</definedName>
    <definedName name="Data5" localSheetId="15">#REF!</definedName>
    <definedName name="Data5" localSheetId="12">#REF!</definedName>
    <definedName name="Data5">#REF!</definedName>
    <definedName name="Data6" localSheetId="15">#REF!</definedName>
    <definedName name="Data6" localSheetId="12">#REF!</definedName>
    <definedName name="Data6">#REF!</definedName>
    <definedName name="E_Cost">Cost_thermal_gens!$A$2:$L$63</definedName>
    <definedName name="Final_glimits">Generator_limitations!$O$2:$U$62</definedName>
    <definedName name="G_limits">Generator_limitations!$J$3:$M$62</definedName>
    <definedName name="Gmax">Generator_limitations!$B$3:$C$263</definedName>
    <definedName name="Gmin">Generator_limitations!$F$3:$G$57</definedName>
    <definedName name="Max_Cap">Generator_limitations!$A$2:$C$263</definedName>
    <definedName name="Min_Stable">Generator_limitations!$E$2:$G$57</definedName>
    <definedName name="N_Cost" localSheetId="15">Cost_new_entrants_old!$A$4:$S$161</definedName>
    <definedName name="N_Cost">Cost_new_entrants!$A$4:$S$247</definedName>
    <definedName name="Net_Aug_Cost">Interconnectors_new!$A$1:$O$14</definedName>
    <definedName name="Pmax">Generator_limitations!$A$3:$C$263</definedName>
    <definedName name="Ramp_limits">Generator_limitations!$I$2:$M$62</definedName>
    <definedName name="Startup_cost">'Start-up_cost'!$A$1:$D$10</definedName>
    <definedName name="SU_cost">'Start-up_cost'!$B$25</definedName>
    <definedName name="SUcost">Cost_thermal_gens!$R$4:$U$63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35" l="1"/>
  <c r="C6" i="35"/>
  <c r="N5" i="35"/>
  <c r="N6" i="35"/>
  <c r="N3" i="35"/>
  <c r="C3" i="35"/>
  <c r="N4" i="35"/>
  <c r="C4" i="35"/>
  <c r="N2" i="35"/>
  <c r="C2" i="3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1" i="25"/>
  <c r="M195" i="7"/>
  <c r="M196" i="7"/>
  <c r="M197" i="7"/>
  <c r="M198" i="7"/>
  <c r="M199" i="7"/>
  <c r="M200" i="7"/>
  <c r="M201" i="7"/>
  <c r="M202" i="7"/>
  <c r="M203" i="7"/>
  <c r="M204" i="7"/>
  <c r="M205" i="7"/>
  <c r="M206" i="7"/>
  <c r="M207" i="7"/>
  <c r="M208" i="7"/>
  <c r="M209" i="7"/>
  <c r="M210" i="7"/>
  <c r="M211" i="7"/>
  <c r="M212" i="7"/>
  <c r="M213" i="7"/>
  <c r="M214" i="7"/>
  <c r="M215" i="7"/>
  <c r="M216" i="7"/>
  <c r="M217" i="7"/>
  <c r="M218" i="7"/>
  <c r="M219" i="7"/>
  <c r="M220" i="7"/>
  <c r="M221" i="7"/>
  <c r="M222" i="7"/>
  <c r="M223" i="7"/>
  <c r="M224" i="7"/>
  <c r="M225" i="7"/>
  <c r="M226" i="7"/>
  <c r="M227" i="7"/>
  <c r="M228"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M194" i="7"/>
  <c r="I194" i="7"/>
  <c r="P8" i="6"/>
  <c r="Q174" i="18"/>
  <c r="AC174" i="18"/>
  <c r="S174" i="18"/>
  <c r="R174" i="18"/>
  <c r="Q173" i="18"/>
  <c r="AC173" i="18"/>
  <c r="S173" i="18"/>
  <c r="R173" i="18"/>
  <c r="Q172" i="18"/>
  <c r="AC172" i="18"/>
  <c r="S172" i="18"/>
  <c r="R172" i="18"/>
  <c r="Q171" i="18"/>
  <c r="AC171" i="18"/>
  <c r="S171" i="18"/>
  <c r="R171" i="18"/>
  <c r="Q170" i="18"/>
  <c r="AC170" i="18"/>
  <c r="S170" i="18"/>
  <c r="R170" i="18"/>
  <c r="Q169" i="18"/>
  <c r="AC169" i="18"/>
  <c r="S169" i="18"/>
  <c r="R169" i="18"/>
  <c r="Q168" i="18"/>
  <c r="AC168" i="18"/>
  <c r="S168" i="18"/>
  <c r="R168" i="18"/>
  <c r="Q167" i="18"/>
  <c r="AC167" i="18"/>
  <c r="S167" i="18"/>
  <c r="R167" i="18"/>
  <c r="Q166" i="18"/>
  <c r="AC166" i="18"/>
  <c r="S166" i="18"/>
  <c r="R166" i="18"/>
  <c r="Q165" i="18"/>
  <c r="AC165" i="18"/>
  <c r="S165" i="18"/>
  <c r="R165" i="18"/>
  <c r="Q164" i="18"/>
  <c r="AC164" i="18"/>
  <c r="S164" i="18"/>
  <c r="R164" i="18"/>
  <c r="Q163" i="18"/>
  <c r="AC163" i="18"/>
  <c r="S163" i="18"/>
  <c r="R163" i="18"/>
  <c r="Q162" i="18"/>
  <c r="AC162" i="18"/>
  <c r="S162" i="18"/>
  <c r="R162" i="18"/>
  <c r="Q161" i="18"/>
  <c r="AC161" i="18"/>
  <c r="S161" i="18"/>
  <c r="R161" i="18"/>
  <c r="Q160" i="18"/>
  <c r="AC160" i="18"/>
  <c r="S160" i="18"/>
  <c r="R160" i="18"/>
  <c r="Q159" i="18"/>
  <c r="AC159" i="18"/>
  <c r="S159" i="18"/>
  <c r="R159" i="18"/>
  <c r="Q158" i="18"/>
  <c r="AC158" i="18"/>
  <c r="S158" i="18"/>
  <c r="R158" i="18"/>
  <c r="Q157" i="18"/>
  <c r="AC157" i="18"/>
  <c r="S157" i="18"/>
  <c r="R157" i="18"/>
  <c r="Q156" i="18"/>
  <c r="AC156" i="18"/>
  <c r="S156" i="18"/>
  <c r="R156" i="18"/>
  <c r="Q155" i="18"/>
  <c r="AC155" i="18"/>
  <c r="S155" i="18"/>
  <c r="R155" i="18"/>
  <c r="Q154" i="18"/>
  <c r="AC154" i="18"/>
  <c r="S154" i="18"/>
  <c r="R154" i="18"/>
  <c r="Q153" i="18"/>
  <c r="AC153" i="18"/>
  <c r="S153" i="18"/>
  <c r="R153" i="18"/>
  <c r="Q152" i="18"/>
  <c r="AC152" i="18"/>
  <c r="S152" i="18"/>
  <c r="R152" i="18"/>
  <c r="Q151" i="18"/>
  <c r="AC151" i="18"/>
  <c r="S151" i="18"/>
  <c r="R151" i="18"/>
  <c r="Q150" i="18"/>
  <c r="AC150" i="18"/>
  <c r="S150" i="18"/>
  <c r="R150" i="18"/>
  <c r="Q149" i="18"/>
  <c r="AC149" i="18"/>
  <c r="S149" i="18"/>
  <c r="R149" i="18"/>
  <c r="Q148" i="18"/>
  <c r="AC148" i="18"/>
  <c r="S148" i="18"/>
  <c r="R148" i="18"/>
  <c r="Q147" i="18"/>
  <c r="AC147" i="18"/>
  <c r="S147" i="18"/>
  <c r="R147" i="18"/>
  <c r="Q146" i="18"/>
  <c r="AC146" i="18"/>
  <c r="S146" i="18"/>
  <c r="R146" i="18"/>
  <c r="Q145" i="18"/>
  <c r="AC145" i="18"/>
  <c r="S145" i="18"/>
  <c r="R145" i="18"/>
  <c r="Q144" i="18"/>
  <c r="AC144" i="18"/>
  <c r="S144" i="18"/>
  <c r="R144" i="18"/>
  <c r="Q143" i="18"/>
  <c r="AC143" i="18"/>
  <c r="S143" i="18"/>
  <c r="R143" i="18"/>
  <c r="Q142" i="18"/>
  <c r="AC142" i="18"/>
  <c r="S142" i="18"/>
  <c r="R142" i="18"/>
  <c r="Q141" i="18"/>
  <c r="AC141" i="18"/>
  <c r="S141" i="18"/>
  <c r="R141" i="18"/>
  <c r="Q140" i="18"/>
  <c r="AC140" i="18"/>
  <c r="S140" i="18"/>
  <c r="R140" i="18"/>
  <c r="S161" i="34"/>
  <c r="Q160" i="34"/>
  <c r="AC160" i="34"/>
  <c r="S160" i="34"/>
  <c r="R160" i="34"/>
  <c r="Q159" i="34"/>
  <c r="AC159" i="34"/>
  <c r="S159" i="34"/>
  <c r="R159" i="34"/>
  <c r="Q158" i="34"/>
  <c r="AC158" i="34"/>
  <c r="S158" i="34"/>
  <c r="R158" i="34"/>
  <c r="Q157" i="34"/>
  <c r="AC157" i="34"/>
  <c r="S157" i="34"/>
  <c r="R157" i="34"/>
  <c r="Q156" i="34"/>
  <c r="AC156" i="34"/>
  <c r="S156" i="34"/>
  <c r="R156" i="34"/>
  <c r="Q155" i="34"/>
  <c r="AC155" i="34"/>
  <c r="S155" i="34"/>
  <c r="R155" i="34"/>
  <c r="Q154" i="34"/>
  <c r="AC154" i="34"/>
  <c r="S154" i="34"/>
  <c r="R154" i="34"/>
  <c r="Q153" i="34"/>
  <c r="AC153" i="34"/>
  <c r="S153" i="34"/>
  <c r="R153" i="34"/>
  <c r="Q152" i="34"/>
  <c r="AC152" i="34"/>
  <c r="S152" i="34"/>
  <c r="R152" i="34"/>
  <c r="Q151" i="34"/>
  <c r="AC151" i="34"/>
  <c r="S151" i="34"/>
  <c r="R151" i="34"/>
  <c r="Q150" i="34"/>
  <c r="AC150" i="34"/>
  <c r="S150" i="34"/>
  <c r="R150" i="34"/>
  <c r="Q149" i="34"/>
  <c r="AC149" i="34"/>
  <c r="S149" i="34"/>
  <c r="R149" i="34"/>
  <c r="Q148" i="34"/>
  <c r="AC148" i="34"/>
  <c r="S148" i="34"/>
  <c r="R148" i="34"/>
  <c r="Q147" i="34"/>
  <c r="AC147" i="34"/>
  <c r="S147" i="34"/>
  <c r="R147" i="34"/>
  <c r="Q146" i="34"/>
  <c r="AC146" i="34"/>
  <c r="S146" i="34"/>
  <c r="R146" i="34"/>
  <c r="Q145" i="34"/>
  <c r="AC145" i="34"/>
  <c r="S145" i="34"/>
  <c r="R145" i="34"/>
  <c r="Q144" i="34"/>
  <c r="AC144" i="34"/>
  <c r="S144" i="34"/>
  <c r="R144" i="34"/>
  <c r="Q143" i="34"/>
  <c r="AC143" i="34"/>
  <c r="S143" i="34"/>
  <c r="R143" i="34"/>
  <c r="Q142" i="34"/>
  <c r="AC142" i="34"/>
  <c r="S142" i="34"/>
  <c r="R142" i="34"/>
  <c r="Q141" i="34"/>
  <c r="AC141" i="34"/>
  <c r="S141" i="34"/>
  <c r="R141" i="34"/>
  <c r="Q140" i="34"/>
  <c r="AC140" i="34"/>
  <c r="S140" i="34"/>
  <c r="R140" i="34"/>
  <c r="Q139" i="34"/>
  <c r="AC139" i="34"/>
  <c r="S139" i="34"/>
  <c r="R139" i="34"/>
  <c r="Q138" i="34"/>
  <c r="AC138" i="34"/>
  <c r="S138" i="34"/>
  <c r="R138" i="34"/>
  <c r="Q137" i="34"/>
  <c r="AC137" i="34"/>
  <c r="S137" i="34"/>
  <c r="R137" i="34"/>
  <c r="Q136" i="34"/>
  <c r="AC136" i="34"/>
  <c r="S136" i="34"/>
  <c r="R136" i="34"/>
  <c r="Q135" i="34"/>
  <c r="AC135" i="34"/>
  <c r="S135" i="34"/>
  <c r="R135" i="34"/>
  <c r="Q134" i="34"/>
  <c r="AC134" i="34"/>
  <c r="S134" i="34"/>
  <c r="R134" i="34"/>
  <c r="Q133" i="34"/>
  <c r="AC133" i="34"/>
  <c r="S133" i="34"/>
  <c r="R133" i="34"/>
  <c r="Q132" i="34"/>
  <c r="AC132" i="34"/>
  <c r="S132" i="34"/>
  <c r="R132" i="34"/>
  <c r="Q131" i="34"/>
  <c r="AC131" i="34"/>
  <c r="S131" i="34"/>
  <c r="R131" i="34"/>
  <c r="Q130" i="34"/>
  <c r="AC130" i="34"/>
  <c r="S130" i="34"/>
  <c r="R130" i="34"/>
  <c r="Q129" i="34"/>
  <c r="AC129" i="34"/>
  <c r="S129" i="34"/>
  <c r="R129" i="34"/>
  <c r="Q128" i="34"/>
  <c r="AC128" i="34"/>
  <c r="S128" i="34"/>
  <c r="R128" i="34"/>
  <c r="Q127" i="34"/>
  <c r="AC127" i="34"/>
  <c r="S127" i="34"/>
  <c r="R127" i="34"/>
  <c r="Q126" i="34"/>
  <c r="AC126" i="34"/>
  <c r="S126" i="34"/>
  <c r="R126" i="34"/>
  <c r="Q125" i="34"/>
  <c r="AC125" i="34"/>
  <c r="S125" i="34"/>
  <c r="R125" i="34"/>
  <c r="Q124" i="34"/>
  <c r="AC124" i="34"/>
  <c r="S124" i="34"/>
  <c r="R124" i="34"/>
  <c r="Q123" i="34"/>
  <c r="AC123" i="34"/>
  <c r="S123" i="34"/>
  <c r="R123" i="34"/>
  <c r="Q122" i="34"/>
  <c r="AC122" i="34"/>
  <c r="S122" i="34"/>
  <c r="R122" i="34"/>
  <c r="Q121" i="34"/>
  <c r="AC121" i="34"/>
  <c r="S121" i="34"/>
  <c r="R121" i="34"/>
  <c r="Q120" i="34"/>
  <c r="AC120" i="34"/>
  <c r="S120" i="34"/>
  <c r="R120" i="34"/>
  <c r="Q119" i="34"/>
  <c r="AC119" i="34"/>
  <c r="S119" i="34"/>
  <c r="R119" i="34"/>
  <c r="Q118" i="34"/>
  <c r="AC118" i="34"/>
  <c r="S118" i="34"/>
  <c r="R118" i="34"/>
  <c r="Q117" i="34"/>
  <c r="AC117" i="34"/>
  <c r="S117" i="34"/>
  <c r="R117" i="34"/>
  <c r="Q116" i="34"/>
  <c r="AC116" i="34"/>
  <c r="S116" i="34"/>
  <c r="R116" i="34"/>
  <c r="Q115" i="34"/>
  <c r="AC115" i="34"/>
  <c r="S115" i="34"/>
  <c r="R115" i="34"/>
  <c r="Q114" i="34"/>
  <c r="AC114" i="34"/>
  <c r="S114" i="34"/>
  <c r="R114" i="34"/>
  <c r="Q113" i="34"/>
  <c r="AC113" i="34"/>
  <c r="S113" i="34"/>
  <c r="R113" i="34"/>
  <c r="Q112" i="34"/>
  <c r="AC112" i="34"/>
  <c r="S112" i="34"/>
  <c r="R112" i="34"/>
  <c r="Q111" i="34"/>
  <c r="AC111" i="34"/>
  <c r="S111" i="34"/>
  <c r="R111" i="34"/>
  <c r="Q110" i="34"/>
  <c r="AC110" i="34"/>
  <c r="S110" i="34"/>
  <c r="R110" i="34"/>
  <c r="Q109" i="34"/>
  <c r="AC109" i="34"/>
  <c r="S109" i="34"/>
  <c r="R109" i="34"/>
  <c r="Q108" i="34"/>
  <c r="AC108" i="34"/>
  <c r="S108" i="34"/>
  <c r="R108" i="34"/>
  <c r="Q107" i="34"/>
  <c r="AC107" i="34"/>
  <c r="S107" i="34"/>
  <c r="R107" i="34"/>
  <c r="Q106" i="34"/>
  <c r="AC106" i="34"/>
  <c r="S106" i="34"/>
  <c r="R106" i="34"/>
  <c r="Q105" i="34"/>
  <c r="AC105" i="34"/>
  <c r="S105" i="34"/>
  <c r="R105" i="34"/>
  <c r="Q104" i="34"/>
  <c r="AC104" i="34"/>
  <c r="S104" i="34"/>
  <c r="R104" i="34"/>
  <c r="Q103" i="34"/>
  <c r="AC103" i="34"/>
  <c r="S103" i="34"/>
  <c r="R103" i="34"/>
  <c r="Q102" i="34"/>
  <c r="AC102" i="34"/>
  <c r="S102" i="34"/>
  <c r="R102" i="34"/>
  <c r="Q101" i="34"/>
  <c r="AC101" i="34"/>
  <c r="S101" i="34"/>
  <c r="R101" i="34"/>
  <c r="Q100" i="34"/>
  <c r="AC100" i="34"/>
  <c r="S100" i="34"/>
  <c r="R100" i="34"/>
  <c r="Q99" i="34"/>
  <c r="AC99" i="34"/>
  <c r="S99" i="34"/>
  <c r="R99" i="34"/>
  <c r="Q98" i="34"/>
  <c r="AC98" i="34"/>
  <c r="S98" i="34"/>
  <c r="R98" i="34"/>
  <c r="Q97" i="34"/>
  <c r="AC97" i="34"/>
  <c r="S97" i="34"/>
  <c r="R97" i="34"/>
  <c r="Q96" i="34"/>
  <c r="AC96" i="34"/>
  <c r="S96" i="34"/>
  <c r="R96" i="34"/>
  <c r="Q95" i="34"/>
  <c r="AC95" i="34"/>
  <c r="S95" i="34"/>
  <c r="R95" i="34"/>
  <c r="Q94" i="34"/>
  <c r="AC94" i="34"/>
  <c r="S94" i="34"/>
  <c r="R94" i="34"/>
  <c r="Q93" i="34"/>
  <c r="AC93" i="34"/>
  <c r="S93" i="34"/>
  <c r="R93" i="34"/>
  <c r="Q92" i="34"/>
  <c r="AC92" i="34"/>
  <c r="S92" i="34"/>
  <c r="R92" i="34"/>
  <c r="Q91" i="34"/>
  <c r="AC91" i="34"/>
  <c r="S91" i="34"/>
  <c r="R91" i="34"/>
  <c r="Q90" i="34"/>
  <c r="AC90" i="34"/>
  <c r="S90" i="34"/>
  <c r="R90" i="34"/>
  <c r="Q89" i="34"/>
  <c r="AC89" i="34"/>
  <c r="S89" i="34"/>
  <c r="R89" i="34"/>
  <c r="Q88" i="34"/>
  <c r="AC88" i="34"/>
  <c r="S88" i="34"/>
  <c r="R88" i="34"/>
  <c r="Q87" i="34"/>
  <c r="AC87" i="34"/>
  <c r="S87" i="34"/>
  <c r="R87" i="34"/>
  <c r="Q86" i="34"/>
  <c r="AC86" i="34"/>
  <c r="S86" i="34"/>
  <c r="R86" i="34"/>
  <c r="Q85" i="34"/>
  <c r="AC85" i="34"/>
  <c r="S85" i="34"/>
  <c r="R85" i="34"/>
  <c r="Q84" i="34"/>
  <c r="AC84" i="34"/>
  <c r="S84" i="34"/>
  <c r="R84" i="34"/>
  <c r="Q83" i="34"/>
  <c r="AC83" i="34"/>
  <c r="S83" i="34"/>
  <c r="R83" i="34"/>
  <c r="Q82" i="34"/>
  <c r="AC82" i="34"/>
  <c r="S82" i="34"/>
  <c r="R82" i="34"/>
  <c r="Q81" i="34"/>
  <c r="AC81" i="34"/>
  <c r="S81" i="34"/>
  <c r="R81" i="34"/>
  <c r="Q80" i="34"/>
  <c r="AC80" i="34"/>
  <c r="S80" i="34"/>
  <c r="R80" i="34"/>
  <c r="Q79" i="34"/>
  <c r="AC79" i="34"/>
  <c r="S79" i="34"/>
  <c r="R79" i="34"/>
  <c r="Q78" i="34"/>
  <c r="AC78" i="34"/>
  <c r="S78" i="34"/>
  <c r="R78" i="34"/>
  <c r="Q77" i="34"/>
  <c r="AC77" i="34"/>
  <c r="S77" i="34"/>
  <c r="R77" i="34"/>
  <c r="Q76" i="34"/>
  <c r="AC76" i="34"/>
  <c r="S76" i="34"/>
  <c r="R76" i="34"/>
  <c r="Q75" i="34"/>
  <c r="AC75" i="34"/>
  <c r="S75" i="34"/>
  <c r="R75" i="34"/>
  <c r="Q74" i="34"/>
  <c r="AC74" i="34"/>
  <c r="S74" i="34"/>
  <c r="R74" i="34"/>
  <c r="Q73" i="34"/>
  <c r="AC73" i="34"/>
  <c r="S73" i="34"/>
  <c r="R73" i="34"/>
  <c r="Q72" i="34"/>
  <c r="AC72" i="34"/>
  <c r="S72" i="34"/>
  <c r="R72" i="34"/>
  <c r="Q71" i="34"/>
  <c r="AC71" i="34"/>
  <c r="S71" i="34"/>
  <c r="R71" i="34"/>
  <c r="Q70" i="34"/>
  <c r="AC70" i="34"/>
  <c r="S70" i="34"/>
  <c r="R70" i="34"/>
  <c r="Q69" i="34"/>
  <c r="AC69" i="34"/>
  <c r="S69" i="34"/>
  <c r="R69" i="34"/>
  <c r="Q68" i="34"/>
  <c r="AC68" i="34"/>
  <c r="S68" i="34"/>
  <c r="R68" i="34"/>
  <c r="Q67" i="34"/>
  <c r="AC67" i="34"/>
  <c r="S67" i="34"/>
  <c r="R67" i="34"/>
  <c r="Q66" i="34"/>
  <c r="AC66" i="34"/>
  <c r="S66" i="34"/>
  <c r="R66" i="34"/>
  <c r="Q65" i="34"/>
  <c r="AC65" i="34"/>
  <c r="S65" i="34"/>
  <c r="R65" i="34"/>
  <c r="Q64" i="34"/>
  <c r="AC64" i="34"/>
  <c r="S64" i="34"/>
  <c r="R64" i="34"/>
  <c r="Q63" i="34"/>
  <c r="AC63" i="34"/>
  <c r="S63" i="34"/>
  <c r="R63" i="34"/>
  <c r="Q62" i="34"/>
  <c r="AC62" i="34"/>
  <c r="S62" i="34"/>
  <c r="R62" i="34"/>
  <c r="Q61" i="34"/>
  <c r="AC61" i="34"/>
  <c r="S61" i="34"/>
  <c r="R61" i="34"/>
  <c r="Q60" i="34"/>
  <c r="AC60" i="34"/>
  <c r="S60" i="34"/>
  <c r="R60" i="34"/>
  <c r="Q59" i="34"/>
  <c r="AC59" i="34"/>
  <c r="S59" i="34"/>
  <c r="R59" i="34"/>
  <c r="Q58" i="34"/>
  <c r="AC58" i="34"/>
  <c r="S58" i="34"/>
  <c r="R58" i="34"/>
  <c r="Q57" i="34"/>
  <c r="AC57" i="34"/>
  <c r="S57" i="34"/>
  <c r="R57" i="34"/>
  <c r="Q56" i="34"/>
  <c r="AC56" i="34"/>
  <c r="S56" i="34"/>
  <c r="R56" i="34"/>
  <c r="Q55" i="34"/>
  <c r="AC55" i="34"/>
  <c r="S55" i="34"/>
  <c r="R55" i="34"/>
  <c r="Q54" i="34"/>
  <c r="AC54" i="34"/>
  <c r="S54" i="34"/>
  <c r="R54" i="34"/>
  <c r="Q53" i="34"/>
  <c r="AC53" i="34"/>
  <c r="S53" i="34"/>
  <c r="R53" i="34"/>
  <c r="Q52" i="34"/>
  <c r="AC52" i="34"/>
  <c r="S52" i="34"/>
  <c r="R52" i="34"/>
  <c r="Q51" i="34"/>
  <c r="AC51" i="34"/>
  <c r="S51" i="34"/>
  <c r="R51" i="34"/>
  <c r="Q50" i="34"/>
  <c r="AC50" i="34"/>
  <c r="S50" i="34"/>
  <c r="R50" i="34"/>
  <c r="Q49" i="34"/>
  <c r="AC49" i="34"/>
  <c r="S49" i="34"/>
  <c r="R49" i="34"/>
  <c r="Q48" i="34"/>
  <c r="AC48" i="34"/>
  <c r="S48" i="34"/>
  <c r="R48" i="34"/>
  <c r="Q47" i="34"/>
  <c r="AC47" i="34"/>
  <c r="S47" i="34"/>
  <c r="R47" i="34"/>
  <c r="Q46" i="34"/>
  <c r="AC46" i="34"/>
  <c r="S46" i="34"/>
  <c r="R46" i="34"/>
  <c r="Q45" i="34"/>
  <c r="AC45" i="34"/>
  <c r="S45" i="34"/>
  <c r="R45" i="34"/>
  <c r="Q44" i="34"/>
  <c r="AC44" i="34"/>
  <c r="S44" i="34"/>
  <c r="R44" i="34"/>
  <c r="Q43" i="34"/>
  <c r="AC43" i="34"/>
  <c r="S43" i="34"/>
  <c r="R43" i="34"/>
  <c r="Q42" i="34"/>
  <c r="AC42" i="34"/>
  <c r="S42" i="34"/>
  <c r="R42" i="34"/>
  <c r="Q41" i="34"/>
  <c r="AC41" i="34"/>
  <c r="S41" i="34"/>
  <c r="R41" i="34"/>
  <c r="Q40" i="34"/>
  <c r="AC40" i="34"/>
  <c r="S40" i="34"/>
  <c r="R40" i="34"/>
  <c r="Q39" i="34"/>
  <c r="AC39" i="34"/>
  <c r="S39" i="34"/>
  <c r="R39" i="34"/>
  <c r="Q38" i="34"/>
  <c r="AC38" i="34"/>
  <c r="S38" i="34"/>
  <c r="R38" i="34"/>
  <c r="Q37" i="34"/>
  <c r="AC37" i="34"/>
  <c r="S37" i="34"/>
  <c r="R37" i="34"/>
  <c r="Q36" i="34"/>
  <c r="AC36" i="34"/>
  <c r="S36" i="34"/>
  <c r="R36" i="34"/>
  <c r="Q35" i="34"/>
  <c r="AC35" i="34"/>
  <c r="S35" i="34"/>
  <c r="R35" i="34"/>
  <c r="Q34" i="34"/>
  <c r="AC34" i="34"/>
  <c r="S34" i="34"/>
  <c r="R34" i="34"/>
  <c r="Q33" i="34"/>
  <c r="AC33" i="34"/>
  <c r="S33" i="34"/>
  <c r="R33" i="34"/>
  <c r="Q32" i="34"/>
  <c r="AC32" i="34"/>
  <c r="S32" i="34"/>
  <c r="R32" i="34"/>
  <c r="Q31" i="34"/>
  <c r="AC31" i="34"/>
  <c r="S31" i="34"/>
  <c r="R31" i="34"/>
  <c r="Q30" i="34"/>
  <c r="AC30" i="34"/>
  <c r="S30" i="34"/>
  <c r="R30" i="34"/>
  <c r="Q29" i="34"/>
  <c r="AC29" i="34"/>
  <c r="S29" i="34"/>
  <c r="R29" i="34"/>
  <c r="Q28" i="34"/>
  <c r="AC28" i="34"/>
  <c r="S28" i="34"/>
  <c r="R28" i="34"/>
  <c r="Q27" i="34"/>
  <c r="AC27" i="34"/>
  <c r="S27" i="34"/>
  <c r="R27" i="34"/>
  <c r="Q26" i="34"/>
  <c r="AC26" i="34"/>
  <c r="S26" i="34"/>
  <c r="R26" i="34"/>
  <c r="Q25" i="34"/>
  <c r="AC25" i="34"/>
  <c r="S25" i="34"/>
  <c r="R25" i="34"/>
  <c r="Q24" i="34"/>
  <c r="AC24" i="34"/>
  <c r="S24" i="34"/>
  <c r="R24" i="34"/>
  <c r="Q23" i="34"/>
  <c r="AC23" i="34"/>
  <c r="S23" i="34"/>
  <c r="R23" i="34"/>
  <c r="Q22" i="34"/>
  <c r="AC22" i="34"/>
  <c r="S22" i="34"/>
  <c r="R22" i="34"/>
  <c r="Q21" i="34"/>
  <c r="AC21" i="34"/>
  <c r="S21" i="34"/>
  <c r="R21" i="34"/>
  <c r="Q20" i="34"/>
  <c r="AC20" i="34"/>
  <c r="S20" i="34"/>
  <c r="R20" i="34"/>
  <c r="Q19" i="34"/>
  <c r="AC19" i="34"/>
  <c r="S19" i="34"/>
  <c r="R19" i="34"/>
  <c r="Q18" i="34"/>
  <c r="AC18" i="34"/>
  <c r="S18" i="34"/>
  <c r="R18" i="34"/>
  <c r="Q17" i="34"/>
  <c r="AC17" i="34"/>
  <c r="S17" i="34"/>
  <c r="R17" i="34"/>
  <c r="Q16" i="34"/>
  <c r="AC16" i="34"/>
  <c r="S16" i="34"/>
  <c r="R16" i="34"/>
  <c r="Q15" i="34"/>
  <c r="AC15" i="34"/>
  <c r="S15" i="34"/>
  <c r="R15" i="34"/>
  <c r="Q14" i="34"/>
  <c r="AC14" i="34"/>
  <c r="S14" i="34"/>
  <c r="R14" i="34"/>
  <c r="Q13" i="34"/>
  <c r="AC13" i="34"/>
  <c r="S13" i="34"/>
  <c r="R13" i="34"/>
  <c r="Q12" i="34"/>
  <c r="AC12" i="34"/>
  <c r="S12" i="34"/>
  <c r="R12" i="34"/>
  <c r="Q11" i="34"/>
  <c r="AC11" i="34"/>
  <c r="S11" i="34"/>
  <c r="R11" i="34"/>
  <c r="Q10" i="34"/>
  <c r="AC10" i="34"/>
  <c r="S10" i="34"/>
  <c r="R10" i="34"/>
  <c r="Q9" i="34"/>
  <c r="AC9" i="34"/>
  <c r="S9" i="34"/>
  <c r="R9" i="34"/>
  <c r="Q8" i="34"/>
  <c r="AC8" i="34"/>
  <c r="S8" i="34"/>
  <c r="R8" i="34"/>
  <c r="Q7" i="34"/>
  <c r="AC7" i="34"/>
  <c r="S7" i="34"/>
  <c r="R7" i="34"/>
  <c r="Q6" i="34"/>
  <c r="AC6" i="34"/>
  <c r="S6" i="34"/>
  <c r="R6" i="34"/>
  <c r="Q5" i="34"/>
  <c r="AC5" i="34"/>
  <c r="S5" i="34"/>
  <c r="R5" i="34"/>
  <c r="Q4" i="34"/>
  <c r="AC4" i="34"/>
  <c r="S4" i="34"/>
  <c r="R4" i="34"/>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E63" i="25"/>
  <c r="F63" i="25"/>
  <c r="E64" i="25"/>
  <c r="F64" i="25"/>
  <c r="E65" i="25"/>
  <c r="F65" i="25"/>
  <c r="E66" i="25"/>
  <c r="F66" i="25"/>
  <c r="E67" i="25"/>
  <c r="F67" i="25"/>
  <c r="E68" i="25"/>
  <c r="F68" i="25"/>
  <c r="E69" i="25"/>
  <c r="F69" i="25"/>
  <c r="E70" i="25"/>
  <c r="F70" i="25"/>
  <c r="E71" i="25"/>
  <c r="F71" i="25"/>
  <c r="E72" i="25"/>
  <c r="F72" i="25"/>
  <c r="F38" i="25"/>
  <c r="E38" i="25"/>
  <c r="D3" i="33"/>
  <c r="D4" i="33"/>
  <c r="D5" i="33"/>
  <c r="D6" i="33"/>
  <c r="D7" i="33"/>
  <c r="D8" i="33"/>
  <c r="D9" i="33"/>
  <c r="D10" i="33"/>
  <c r="D11" i="33"/>
  <c r="D12" i="33"/>
  <c r="D14" i="33"/>
  <c r="D15" i="33"/>
  <c r="D16" i="33"/>
  <c r="D17" i="33"/>
  <c r="D18" i="33"/>
  <c r="D20" i="33"/>
  <c r="D21" i="33"/>
  <c r="D22" i="33"/>
  <c r="D23" i="33"/>
  <c r="D24" i="33"/>
  <c r="D25" i="33"/>
  <c r="D26" i="33"/>
  <c r="D27" i="33"/>
  <c r="D28" i="33"/>
  <c r="D29" i="33"/>
  <c r="D30" i="33"/>
  <c r="D31" i="33"/>
  <c r="D32" i="33"/>
  <c r="D33" i="33"/>
  <c r="D34" i="33"/>
  <c r="D35" i="33"/>
  <c r="D36" i="33"/>
  <c r="D2" i="33"/>
  <c r="M3" i="33"/>
  <c r="E3" i="33"/>
  <c r="M4" i="33"/>
  <c r="E4" i="33"/>
  <c r="M5" i="33"/>
  <c r="E5" i="33"/>
  <c r="M6" i="33"/>
  <c r="E6" i="33"/>
  <c r="M7" i="33"/>
  <c r="E7" i="33"/>
  <c r="M8" i="33"/>
  <c r="E8" i="33"/>
  <c r="M9" i="33"/>
  <c r="E9" i="33"/>
  <c r="M10" i="33"/>
  <c r="E10" i="33"/>
  <c r="M11" i="33"/>
  <c r="E11" i="33"/>
  <c r="M12" i="33"/>
  <c r="E12" i="33"/>
  <c r="M13" i="33"/>
  <c r="E13" i="33"/>
  <c r="M14" i="33"/>
  <c r="E14" i="33"/>
  <c r="M15" i="33"/>
  <c r="E15" i="33"/>
  <c r="M16" i="33"/>
  <c r="E16" i="33"/>
  <c r="M17" i="33"/>
  <c r="E17" i="33"/>
  <c r="M18" i="33"/>
  <c r="E18" i="33"/>
  <c r="M19" i="33"/>
  <c r="E19" i="33"/>
  <c r="M20" i="33"/>
  <c r="E20" i="33"/>
  <c r="M21" i="33"/>
  <c r="E21" i="33"/>
  <c r="M22" i="33"/>
  <c r="E22" i="33"/>
  <c r="M23" i="33"/>
  <c r="E23" i="33"/>
  <c r="M24" i="33"/>
  <c r="E24" i="33"/>
  <c r="M25" i="33"/>
  <c r="E25" i="33"/>
  <c r="M26" i="33"/>
  <c r="E26" i="33"/>
  <c r="M27" i="33"/>
  <c r="E27" i="33"/>
  <c r="M28" i="33"/>
  <c r="E28" i="33"/>
  <c r="M29" i="33"/>
  <c r="E29" i="33"/>
  <c r="M30" i="33"/>
  <c r="E30" i="33"/>
  <c r="M31" i="33"/>
  <c r="E31" i="33"/>
  <c r="M32" i="33"/>
  <c r="E32" i="33"/>
  <c r="M33" i="33"/>
  <c r="E33" i="33"/>
  <c r="M34" i="33"/>
  <c r="E34" i="33"/>
  <c r="M35" i="33"/>
  <c r="E35" i="33"/>
  <c r="M36" i="33"/>
  <c r="E36" i="33"/>
  <c r="M2" i="33"/>
  <c r="E2" i="33"/>
  <c r="Q96" i="18"/>
  <c r="R96" i="18"/>
  <c r="M9" i="6"/>
  <c r="Q97" i="18"/>
  <c r="R97" i="18"/>
  <c r="M10" i="6"/>
  <c r="Q98" i="18"/>
  <c r="R98" i="18"/>
  <c r="M11" i="6"/>
  <c r="Q99" i="18"/>
  <c r="R99" i="18"/>
  <c r="M12" i="6"/>
  <c r="Q100" i="18"/>
  <c r="R100" i="18"/>
  <c r="M13" i="6"/>
  <c r="Q101" i="18"/>
  <c r="R101" i="18"/>
  <c r="M14" i="6"/>
  <c r="Q102" i="18"/>
  <c r="R102" i="18"/>
  <c r="M15" i="6"/>
  <c r="Q103" i="18"/>
  <c r="R103" i="18"/>
  <c r="M16" i="6"/>
  <c r="Q104" i="18"/>
  <c r="R104" i="18"/>
  <c r="M17" i="6"/>
  <c r="Q176" i="18"/>
  <c r="R176" i="18"/>
  <c r="M18" i="6"/>
  <c r="Q177" i="18"/>
  <c r="R177" i="18"/>
  <c r="M19" i="6"/>
  <c r="Q178" i="18"/>
  <c r="R178" i="18"/>
  <c r="M20" i="6"/>
  <c r="Q179" i="18"/>
  <c r="R179" i="18"/>
  <c r="M21" i="6"/>
  <c r="Q180" i="18"/>
  <c r="R180" i="18"/>
  <c r="M22" i="6"/>
  <c r="Q181" i="18"/>
  <c r="R181" i="18"/>
  <c r="M23" i="6"/>
  <c r="Q182" i="18"/>
  <c r="R182" i="18"/>
  <c r="M24" i="6"/>
  <c r="Q183" i="18"/>
  <c r="R183" i="18"/>
  <c r="M25" i="6"/>
  <c r="Q184" i="18"/>
  <c r="R184" i="18"/>
  <c r="M26" i="6"/>
  <c r="Q185" i="18"/>
  <c r="R185" i="18"/>
  <c r="M27" i="6"/>
  <c r="Q186" i="18"/>
  <c r="R186" i="18"/>
  <c r="M28" i="6"/>
  <c r="Q187" i="18"/>
  <c r="R187" i="18"/>
  <c r="M29" i="6"/>
  <c r="Q188" i="18"/>
  <c r="R188" i="18"/>
  <c r="M30" i="6"/>
  <c r="Q189" i="18"/>
  <c r="R189" i="18"/>
  <c r="M31" i="6"/>
  <c r="Q190" i="18"/>
  <c r="R190" i="18"/>
  <c r="M32" i="6"/>
  <c r="Q191" i="18"/>
  <c r="R191" i="18"/>
  <c r="M33" i="6"/>
  <c r="Q192" i="18"/>
  <c r="R192" i="18"/>
  <c r="M34" i="6"/>
  <c r="Q193" i="18"/>
  <c r="R193" i="18"/>
  <c r="M35" i="6"/>
  <c r="Q195" i="18"/>
  <c r="R195" i="18"/>
  <c r="M36" i="6"/>
  <c r="Q95" i="18"/>
  <c r="R95" i="18"/>
  <c r="M8" i="6"/>
  <c r="H10" i="32"/>
  <c r="H11" i="32"/>
  <c r="H12" i="32"/>
  <c r="H9" i="32"/>
  <c r="Q61" i="18"/>
  <c r="R61" i="18"/>
  <c r="M3" i="24"/>
  <c r="Q62" i="18"/>
  <c r="R62" i="18"/>
  <c r="M4" i="24"/>
  <c r="Q63" i="18"/>
  <c r="R63" i="18"/>
  <c r="M5" i="24"/>
  <c r="Q64" i="18"/>
  <c r="R64" i="18"/>
  <c r="M6" i="24"/>
  <c r="Q65" i="18"/>
  <c r="R65" i="18"/>
  <c r="M7" i="24"/>
  <c r="Q66" i="18"/>
  <c r="R66" i="18"/>
  <c r="M8" i="24"/>
  <c r="Q67" i="18"/>
  <c r="R67" i="18"/>
  <c r="M9" i="24"/>
  <c r="Q68" i="18"/>
  <c r="R68" i="18"/>
  <c r="M10" i="24"/>
  <c r="Q69" i="18"/>
  <c r="R69" i="18"/>
  <c r="M11" i="24"/>
  <c r="Q70" i="18"/>
  <c r="R70" i="18"/>
  <c r="M12" i="24"/>
  <c r="Q71" i="18"/>
  <c r="R71" i="18"/>
  <c r="M13" i="24"/>
  <c r="Q72" i="18"/>
  <c r="R72" i="18"/>
  <c r="M14" i="24"/>
  <c r="Q73" i="18"/>
  <c r="R73" i="18"/>
  <c r="M15" i="24"/>
  <c r="Q74" i="18"/>
  <c r="R74" i="18"/>
  <c r="M16" i="24"/>
  <c r="Q75" i="18"/>
  <c r="R75" i="18"/>
  <c r="M17" i="24"/>
  <c r="Q76" i="18"/>
  <c r="R76" i="18"/>
  <c r="M18" i="24"/>
  <c r="Q77" i="18"/>
  <c r="R77" i="18"/>
  <c r="M19" i="24"/>
  <c r="Q78" i="18"/>
  <c r="R78" i="18"/>
  <c r="M20" i="24"/>
  <c r="Q79" i="18"/>
  <c r="R79" i="18"/>
  <c r="M21" i="24"/>
  <c r="Q80" i="18"/>
  <c r="R80" i="18"/>
  <c r="M22" i="24"/>
  <c r="Q81" i="18"/>
  <c r="R81" i="18"/>
  <c r="M23" i="24"/>
  <c r="Q82" i="18"/>
  <c r="R82" i="18"/>
  <c r="M24" i="24"/>
  <c r="Q83" i="18"/>
  <c r="R83" i="18"/>
  <c r="M25" i="24"/>
  <c r="Q84" i="18"/>
  <c r="R84" i="18"/>
  <c r="M26" i="24"/>
  <c r="Q85" i="18"/>
  <c r="R85" i="18"/>
  <c r="M27" i="24"/>
  <c r="Q86" i="18"/>
  <c r="R86" i="18"/>
  <c r="M28" i="24"/>
  <c r="Q87" i="18"/>
  <c r="R87" i="18"/>
  <c r="M29" i="24"/>
  <c r="Q88" i="18"/>
  <c r="R88" i="18"/>
  <c r="M30" i="24"/>
  <c r="Q89" i="18"/>
  <c r="R89" i="18"/>
  <c r="M31" i="24"/>
  <c r="Q90" i="18"/>
  <c r="R90" i="18"/>
  <c r="M32" i="24"/>
  <c r="Q91" i="18"/>
  <c r="R91" i="18"/>
  <c r="M33" i="24"/>
  <c r="Q92" i="18"/>
  <c r="R92" i="18"/>
  <c r="M34" i="24"/>
  <c r="Q93" i="18"/>
  <c r="R93" i="18"/>
  <c r="M35" i="24"/>
  <c r="Q94" i="18"/>
  <c r="R94" i="18"/>
  <c r="M36" i="24"/>
  <c r="Q60" i="18"/>
  <c r="R60" i="18"/>
  <c r="M2" i="24"/>
  <c r="J12" i="32"/>
  <c r="J11" i="32"/>
  <c r="J10" i="32"/>
  <c r="J9" i="32"/>
  <c r="M10" i="31"/>
  <c r="M11" i="31"/>
  <c r="M12" i="31"/>
  <c r="M13" i="31"/>
  <c r="M14" i="31"/>
  <c r="M9" i="31"/>
  <c r="K10" i="31"/>
  <c r="K11" i="31"/>
  <c r="K12" i="31"/>
  <c r="K13" i="31"/>
  <c r="K14" i="31"/>
  <c r="K9" i="31"/>
  <c r="AC61" i="18"/>
  <c r="Q3" i="24"/>
  <c r="AC62" i="18"/>
  <c r="Q4" i="24"/>
  <c r="AC63" i="18"/>
  <c r="Q5" i="24"/>
  <c r="AC64" i="18"/>
  <c r="Q6" i="24"/>
  <c r="AC65" i="18"/>
  <c r="Q7" i="24"/>
  <c r="AC66" i="18"/>
  <c r="Q8" i="24"/>
  <c r="AC67" i="18"/>
  <c r="Q9" i="24"/>
  <c r="AC68" i="18"/>
  <c r="Q10" i="24"/>
  <c r="AC69" i="18"/>
  <c r="Q11" i="24"/>
  <c r="AC70" i="18"/>
  <c r="Q12" i="24"/>
  <c r="AC71" i="18"/>
  <c r="Q13" i="24"/>
  <c r="AC72" i="18"/>
  <c r="Q14" i="24"/>
  <c r="AC73" i="18"/>
  <c r="Q15" i="24"/>
  <c r="AC74" i="18"/>
  <c r="Q16" i="24"/>
  <c r="AC75" i="18"/>
  <c r="Q17" i="24"/>
  <c r="AC76" i="18"/>
  <c r="Q18" i="24"/>
  <c r="AC77" i="18"/>
  <c r="Q19" i="24"/>
  <c r="AC78" i="18"/>
  <c r="Q20" i="24"/>
  <c r="AC79" i="18"/>
  <c r="Q21" i="24"/>
  <c r="AC80" i="18"/>
  <c r="Q22" i="24"/>
  <c r="AC81" i="18"/>
  <c r="Q23" i="24"/>
  <c r="AC82" i="18"/>
  <c r="Q24" i="24"/>
  <c r="AC83" i="18"/>
  <c r="Q25" i="24"/>
  <c r="AC84" i="18"/>
  <c r="Q26" i="24"/>
  <c r="AC85" i="18"/>
  <c r="Q27" i="24"/>
  <c r="AC86" i="18"/>
  <c r="Q28" i="24"/>
  <c r="AC87" i="18"/>
  <c r="Q29" i="24"/>
  <c r="AC88" i="18"/>
  <c r="Q30" i="24"/>
  <c r="AC89" i="18"/>
  <c r="Q31" i="24"/>
  <c r="AC90" i="18"/>
  <c r="Q32" i="24"/>
  <c r="AC91" i="18"/>
  <c r="Q33" i="24"/>
  <c r="AC92" i="18"/>
  <c r="Q34" i="24"/>
  <c r="AC93" i="18"/>
  <c r="Q35" i="24"/>
  <c r="AC94" i="18"/>
  <c r="Q36" i="24"/>
  <c r="AC60" i="18"/>
  <c r="Q2" i="24"/>
  <c r="AC96" i="18"/>
  <c r="P9" i="6"/>
  <c r="AC97" i="18"/>
  <c r="P10" i="6"/>
  <c r="AC98" i="18"/>
  <c r="P11" i="6"/>
  <c r="AC99" i="18"/>
  <c r="P12" i="6"/>
  <c r="AC100" i="18"/>
  <c r="P13" i="6"/>
  <c r="AC101" i="18"/>
  <c r="P14" i="6"/>
  <c r="AC102" i="18"/>
  <c r="P15" i="6"/>
  <c r="AC103" i="18"/>
  <c r="P16" i="6"/>
  <c r="AC104" i="18"/>
  <c r="P17" i="6"/>
  <c r="AC176" i="18"/>
  <c r="P18" i="6"/>
  <c r="AC177" i="18"/>
  <c r="P19" i="6"/>
  <c r="AC178" i="18"/>
  <c r="P20" i="6"/>
  <c r="AC179" i="18"/>
  <c r="P21" i="6"/>
  <c r="AC180" i="18"/>
  <c r="P22" i="6"/>
  <c r="AC181" i="18"/>
  <c r="P23" i="6"/>
  <c r="AC182" i="18"/>
  <c r="P24" i="6"/>
  <c r="AC183" i="18"/>
  <c r="P25" i="6"/>
  <c r="AC184" i="18"/>
  <c r="P26" i="6"/>
  <c r="AC185" i="18"/>
  <c r="P27" i="6"/>
  <c r="AC186" i="18"/>
  <c r="P28" i="6"/>
  <c r="AC187" i="18"/>
  <c r="P29" i="6"/>
  <c r="AC188" i="18"/>
  <c r="P30" i="6"/>
  <c r="AC189" i="18"/>
  <c r="P31" i="6"/>
  <c r="AC190" i="18"/>
  <c r="P32" i="6"/>
  <c r="AC191" i="18"/>
  <c r="P33" i="6"/>
  <c r="AC192" i="18"/>
  <c r="P34" i="6"/>
  <c r="AC193" i="18"/>
  <c r="P35" i="6"/>
  <c r="AC195" i="18"/>
  <c r="P36" i="6"/>
  <c r="AC95" i="18"/>
  <c r="Q5" i="18"/>
  <c r="AC5" i="18"/>
  <c r="Q6" i="18"/>
  <c r="AC6" i="18"/>
  <c r="Q7" i="18"/>
  <c r="AC7" i="18"/>
  <c r="Q8" i="18"/>
  <c r="AC8" i="18"/>
  <c r="Q9" i="18"/>
  <c r="AC9" i="18"/>
  <c r="Q10" i="18"/>
  <c r="AC10" i="18"/>
  <c r="Q11" i="18"/>
  <c r="AC11" i="18"/>
  <c r="Q12" i="18"/>
  <c r="AC12" i="18"/>
  <c r="Q13" i="18"/>
  <c r="AC13" i="18"/>
  <c r="Q14" i="18"/>
  <c r="AC14" i="18"/>
  <c r="Q15" i="18"/>
  <c r="AC15" i="18"/>
  <c r="Q16" i="18"/>
  <c r="AC16" i="18"/>
  <c r="Q17" i="18"/>
  <c r="AC17" i="18"/>
  <c r="Q18" i="18"/>
  <c r="AC18" i="18"/>
  <c r="Q19" i="18"/>
  <c r="AC19" i="18"/>
  <c r="Q20" i="18"/>
  <c r="AC20" i="18"/>
  <c r="Q21" i="18"/>
  <c r="AC21" i="18"/>
  <c r="Q22" i="18"/>
  <c r="AC22" i="18"/>
  <c r="Q23" i="18"/>
  <c r="AC23" i="18"/>
  <c r="Q24" i="18"/>
  <c r="AC24" i="18"/>
  <c r="Q25" i="18"/>
  <c r="AC25" i="18"/>
  <c r="Q26" i="18"/>
  <c r="AC26" i="18"/>
  <c r="Q27" i="18"/>
  <c r="AC27" i="18"/>
  <c r="Q28" i="18"/>
  <c r="AC28" i="18"/>
  <c r="Q29" i="18"/>
  <c r="AC29" i="18"/>
  <c r="Q30" i="18"/>
  <c r="AC30" i="18"/>
  <c r="Q31" i="18"/>
  <c r="AC31" i="18"/>
  <c r="Q32" i="18"/>
  <c r="AC32" i="18"/>
  <c r="Q33" i="18"/>
  <c r="AC33" i="18"/>
  <c r="Q34" i="18"/>
  <c r="AC34" i="18"/>
  <c r="Q35" i="18"/>
  <c r="AC35" i="18"/>
  <c r="Q36" i="18"/>
  <c r="AC36" i="18"/>
  <c r="Q37" i="18"/>
  <c r="AC37" i="18"/>
  <c r="Q38" i="18"/>
  <c r="AC38" i="18"/>
  <c r="Q39" i="18"/>
  <c r="AC39" i="18"/>
  <c r="Q40" i="18"/>
  <c r="AC40" i="18"/>
  <c r="Q41" i="18"/>
  <c r="AC41" i="18"/>
  <c r="Q42" i="18"/>
  <c r="AC42" i="18"/>
  <c r="Q43" i="18"/>
  <c r="AC43" i="18"/>
  <c r="Q44" i="18"/>
  <c r="AC44" i="18"/>
  <c r="Q45" i="18"/>
  <c r="AC45" i="18"/>
  <c r="Q46" i="18"/>
  <c r="AC46" i="18"/>
  <c r="Q47" i="18"/>
  <c r="AC47" i="18"/>
  <c r="Q48" i="18"/>
  <c r="AC48" i="18"/>
  <c r="Q49" i="18"/>
  <c r="AC49" i="18"/>
  <c r="Q50" i="18"/>
  <c r="AC50" i="18"/>
  <c r="Q51" i="18"/>
  <c r="AC51" i="18"/>
  <c r="Q52" i="18"/>
  <c r="AC52" i="18"/>
  <c r="Q53" i="18"/>
  <c r="AC53" i="18"/>
  <c r="Q54" i="18"/>
  <c r="AC54" i="18"/>
  <c r="Q55" i="18"/>
  <c r="AC55" i="18"/>
  <c r="Q56" i="18"/>
  <c r="AC56" i="18"/>
  <c r="Q57" i="18"/>
  <c r="AC57" i="18"/>
  <c r="Q58" i="18"/>
  <c r="AC58" i="18"/>
  <c r="Q59" i="18"/>
  <c r="AC59" i="18"/>
  <c r="Q105" i="18"/>
  <c r="AC105" i="18"/>
  <c r="Q106" i="18"/>
  <c r="AC106" i="18"/>
  <c r="Q107" i="18"/>
  <c r="AC107" i="18"/>
  <c r="Q108" i="18"/>
  <c r="AC108" i="18"/>
  <c r="Q109" i="18"/>
  <c r="AC109" i="18"/>
  <c r="Q110" i="18"/>
  <c r="AC110" i="18"/>
  <c r="Q111" i="18"/>
  <c r="AC111" i="18"/>
  <c r="Q112" i="18"/>
  <c r="AC112" i="18"/>
  <c r="Q113" i="18"/>
  <c r="AC113" i="18"/>
  <c r="Q114" i="18"/>
  <c r="AC114" i="18"/>
  <c r="Q115" i="18"/>
  <c r="AC115" i="18"/>
  <c r="Q116" i="18"/>
  <c r="AC116" i="18"/>
  <c r="Q117" i="18"/>
  <c r="AC117" i="18"/>
  <c r="Q118" i="18"/>
  <c r="AC118" i="18"/>
  <c r="Q119" i="18"/>
  <c r="AC119" i="18"/>
  <c r="Q120" i="18"/>
  <c r="AC120" i="18"/>
  <c r="Q121" i="18"/>
  <c r="AC121" i="18"/>
  <c r="Q122" i="18"/>
  <c r="AC122" i="18"/>
  <c r="Q123" i="18"/>
  <c r="AC123" i="18"/>
  <c r="Q124" i="18"/>
  <c r="AC124" i="18"/>
  <c r="Q125" i="18"/>
  <c r="AC125" i="18"/>
  <c r="Q126" i="18"/>
  <c r="AC126" i="18"/>
  <c r="Q127" i="18"/>
  <c r="AC127" i="18"/>
  <c r="Q128" i="18"/>
  <c r="AC128" i="18"/>
  <c r="Q129" i="18"/>
  <c r="AC129" i="18"/>
  <c r="Q130" i="18"/>
  <c r="AC130" i="18"/>
  <c r="Q131" i="18"/>
  <c r="AC131" i="18"/>
  <c r="Q132" i="18"/>
  <c r="AC132" i="18"/>
  <c r="Q133" i="18"/>
  <c r="AC133" i="18"/>
  <c r="Q134" i="18"/>
  <c r="AC134" i="18"/>
  <c r="Q135" i="18"/>
  <c r="AC135" i="18"/>
  <c r="Q136" i="18"/>
  <c r="AC136" i="18"/>
  <c r="Q137" i="18"/>
  <c r="AC137" i="18"/>
  <c r="Q138" i="18"/>
  <c r="AC138" i="18"/>
  <c r="Q139" i="18"/>
  <c r="AC139" i="18"/>
  <c r="Q175" i="18"/>
  <c r="AC175" i="18"/>
  <c r="Q194" i="18"/>
  <c r="AC194" i="18"/>
  <c r="Q4" i="18"/>
  <c r="AC4" i="18"/>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229" i="7"/>
  <c r="M124" i="7"/>
  <c r="Q3" i="20"/>
  <c r="Q4" i="20"/>
  <c r="Q5" i="20"/>
  <c r="Q6" i="20"/>
  <c r="Q7" i="20"/>
  <c r="Q8" i="20"/>
  <c r="Q9" i="20"/>
  <c r="Q10" i="20"/>
  <c r="Q11" i="20"/>
  <c r="Q12" i="20"/>
  <c r="Q13" i="20"/>
  <c r="Q14" i="20"/>
  <c r="Q15" i="20"/>
  <c r="Q16" i="20"/>
  <c r="Q17" i="20"/>
  <c r="Q18" i="20"/>
  <c r="Q19" i="20"/>
  <c r="Q20" i="20"/>
  <c r="Q21" i="20"/>
  <c r="Q22" i="20"/>
  <c r="Q2" i="20"/>
  <c r="D55" i="28"/>
  <c r="G55" i="28"/>
  <c r="F54" i="28"/>
  <c r="G54" i="28"/>
  <c r="H54" i="28"/>
  <c r="I54" i="28"/>
  <c r="J54" i="28"/>
  <c r="G20" i="28"/>
  <c r="G21" i="28"/>
  <c r="G22" i="28"/>
  <c r="G23" i="28"/>
  <c r="G24" i="28"/>
  <c r="G25" i="28"/>
  <c r="G26" i="28"/>
  <c r="G27" i="28"/>
  <c r="G28" i="28"/>
  <c r="U19" i="28"/>
  <c r="U20" i="28"/>
  <c r="U21" i="28"/>
  <c r="U22" i="28"/>
  <c r="U23" i="28"/>
  <c r="U24" i="28"/>
  <c r="U25" i="28"/>
  <c r="U26" i="28"/>
  <c r="U27" i="28"/>
  <c r="U28" i="28"/>
  <c r="U29" i="28"/>
  <c r="U30" i="28"/>
  <c r="U31" i="28"/>
  <c r="U32" i="28"/>
  <c r="U33" i="28"/>
  <c r="U34" i="28"/>
  <c r="U35" i="28"/>
  <c r="U36" i="28"/>
  <c r="U37" i="28"/>
  <c r="G19" i="28"/>
  <c r="E54" i="28"/>
  <c r="D54" i="28"/>
  <c r="J2" i="25"/>
  <c r="J3" i="25"/>
  <c r="J4" i="25"/>
  <c r="J5" i="25"/>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1" i="25"/>
  <c r="H2" i="25"/>
  <c r="H3" i="25"/>
  <c r="H4" i="25"/>
  <c r="H5" i="25"/>
  <c r="H6" i="25"/>
  <c r="H7" i="25"/>
  <c r="H8" i="25"/>
  <c r="H9" i="25"/>
  <c r="H10" i="25"/>
  <c r="H11" i="25"/>
  <c r="H12" i="25"/>
  <c r="H13" i="25"/>
  <c r="H14" i="25"/>
  <c r="H15" i="25"/>
  <c r="H16" i="25"/>
  <c r="H17" i="25"/>
  <c r="H18" i="25"/>
  <c r="H19" i="25"/>
  <c r="H20" i="25"/>
  <c r="H21" i="25"/>
  <c r="H22" i="25"/>
  <c r="H23" i="25"/>
  <c r="H24" i="25"/>
  <c r="H25" i="25"/>
  <c r="H26" i="25"/>
  <c r="H27" i="25"/>
  <c r="H28" i="25"/>
  <c r="H29" i="25"/>
  <c r="H30" i="25"/>
  <c r="H31" i="25"/>
  <c r="H32" i="25"/>
  <c r="H33" i="25"/>
  <c r="H34" i="25"/>
  <c r="H35" i="25"/>
  <c r="H1" i="25"/>
  <c r="F2"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1" i="25"/>
  <c r="R175" i="18"/>
  <c r="I229" i="7"/>
  <c r="R139" i="18"/>
  <c r="I193" i="7"/>
  <c r="R138" i="18"/>
  <c r="I192" i="7"/>
  <c r="R137" i="18"/>
  <c r="I191" i="7"/>
  <c r="R136" i="18"/>
  <c r="I190" i="7"/>
  <c r="R135" i="18"/>
  <c r="I189" i="7"/>
  <c r="R134" i="18"/>
  <c r="I188" i="7"/>
  <c r="R133" i="18"/>
  <c r="I187" i="7"/>
  <c r="R132" i="18"/>
  <c r="I186" i="7"/>
  <c r="R131" i="18"/>
  <c r="I185" i="7"/>
  <c r="R130" i="18"/>
  <c r="I184" i="7"/>
  <c r="R129" i="18"/>
  <c r="I183" i="7"/>
  <c r="R128" i="18"/>
  <c r="I182" i="7"/>
  <c r="R127" i="18"/>
  <c r="I181" i="7"/>
  <c r="R126" i="18"/>
  <c r="I180" i="7"/>
  <c r="R125" i="18"/>
  <c r="I179" i="7"/>
  <c r="R124" i="18"/>
  <c r="I178" i="7"/>
  <c r="R123" i="18"/>
  <c r="I177" i="7"/>
  <c r="R122" i="18"/>
  <c r="I176" i="7"/>
  <c r="R121" i="18"/>
  <c r="I175" i="7"/>
  <c r="R120" i="18"/>
  <c r="I174" i="7"/>
  <c r="R119" i="18"/>
  <c r="I173" i="7"/>
  <c r="R118" i="18"/>
  <c r="I172" i="7"/>
  <c r="R117" i="18"/>
  <c r="I171" i="7"/>
  <c r="R116" i="18"/>
  <c r="I170" i="7"/>
  <c r="R115" i="18"/>
  <c r="I169" i="7"/>
  <c r="R114" i="18"/>
  <c r="I168" i="7"/>
  <c r="R113" i="18"/>
  <c r="I167" i="7"/>
  <c r="R112" i="18"/>
  <c r="I166" i="7"/>
  <c r="R111" i="18"/>
  <c r="I165" i="7"/>
  <c r="R110" i="18"/>
  <c r="I164" i="7"/>
  <c r="R109" i="18"/>
  <c r="I163" i="7"/>
  <c r="R108" i="18"/>
  <c r="I162" i="7"/>
  <c r="R107" i="18"/>
  <c r="I161" i="7"/>
  <c r="R106" i="18"/>
  <c r="I160" i="7"/>
  <c r="R105" i="18"/>
  <c r="I159" i="7"/>
  <c r="R59" i="18"/>
  <c r="I158" i="7"/>
  <c r="R58" i="18"/>
  <c r="I157" i="7"/>
  <c r="R57" i="18"/>
  <c r="I156" i="7"/>
  <c r="R56" i="18"/>
  <c r="I155" i="7"/>
  <c r="R55" i="18"/>
  <c r="I154" i="7"/>
  <c r="R54" i="18"/>
  <c r="I153" i="7"/>
  <c r="R53" i="18"/>
  <c r="I152" i="7"/>
  <c r="R52" i="18"/>
  <c r="I151" i="7"/>
  <c r="R51" i="18"/>
  <c r="I150" i="7"/>
  <c r="R50" i="18"/>
  <c r="I149" i="7"/>
  <c r="R49" i="18"/>
  <c r="I148" i="7"/>
  <c r="R48" i="18"/>
  <c r="I147" i="7"/>
  <c r="R47" i="18"/>
  <c r="I146" i="7"/>
  <c r="R46" i="18"/>
  <c r="I145" i="7"/>
  <c r="R45" i="18"/>
  <c r="I144" i="7"/>
  <c r="R44" i="18"/>
  <c r="I143" i="7"/>
  <c r="R43" i="18"/>
  <c r="I142" i="7"/>
  <c r="R42" i="18"/>
  <c r="I141" i="7"/>
  <c r="R41" i="18"/>
  <c r="I140" i="7"/>
  <c r="R40" i="18"/>
  <c r="I139" i="7"/>
  <c r="R39" i="18"/>
  <c r="I138" i="7"/>
  <c r="R38" i="18"/>
  <c r="I137" i="7"/>
  <c r="R37" i="18"/>
  <c r="I136" i="7"/>
  <c r="R36" i="18"/>
  <c r="I135" i="7"/>
  <c r="R35" i="18"/>
  <c r="I134" i="7"/>
  <c r="R34" i="18"/>
  <c r="I133" i="7"/>
  <c r="R33" i="18"/>
  <c r="I132" i="7"/>
  <c r="R32" i="18"/>
  <c r="I131" i="7"/>
  <c r="R31" i="18"/>
  <c r="I130" i="7"/>
  <c r="R30" i="18"/>
  <c r="I129" i="7"/>
  <c r="R29" i="18"/>
  <c r="I128" i="7"/>
  <c r="R28" i="18"/>
  <c r="I127" i="7"/>
  <c r="R27" i="18"/>
  <c r="I126" i="7"/>
  <c r="R26" i="18"/>
  <c r="I125" i="7"/>
  <c r="R25" i="18"/>
  <c r="I124" i="7"/>
  <c r="U5" i="11"/>
  <c r="Q3" i="2"/>
  <c r="U6" i="11"/>
  <c r="Q4" i="2"/>
  <c r="U7" i="11"/>
  <c r="Q5" i="2"/>
  <c r="U8" i="11"/>
  <c r="Q6" i="2"/>
  <c r="U9" i="11"/>
  <c r="Q7" i="2"/>
  <c r="U10" i="11"/>
  <c r="Q8" i="2"/>
  <c r="U11" i="11"/>
  <c r="Q9" i="2"/>
  <c r="U12" i="11"/>
  <c r="Q10" i="2"/>
  <c r="U13" i="11"/>
  <c r="Q11" i="2"/>
  <c r="U14" i="11"/>
  <c r="Q12" i="2"/>
  <c r="U15" i="11"/>
  <c r="Q13" i="2"/>
  <c r="U16" i="11"/>
  <c r="Q14" i="2"/>
  <c r="U17" i="11"/>
  <c r="Q15" i="2"/>
  <c r="U18" i="11"/>
  <c r="Q16" i="2"/>
  <c r="U19" i="11"/>
  <c r="Q17" i="2"/>
  <c r="U20" i="11"/>
  <c r="Q18" i="2"/>
  <c r="U21" i="11"/>
  <c r="Q19" i="2"/>
  <c r="U22" i="11"/>
  <c r="Q20" i="2"/>
  <c r="U23" i="11"/>
  <c r="Q21" i="2"/>
  <c r="U24" i="11"/>
  <c r="Q22" i="2"/>
  <c r="U25" i="11"/>
  <c r="Q23" i="2"/>
  <c r="U26" i="11"/>
  <c r="Q24" i="2"/>
  <c r="U27" i="11"/>
  <c r="Q25" i="2"/>
  <c r="U28" i="11"/>
  <c r="Q26" i="2"/>
  <c r="U29" i="11"/>
  <c r="Q27" i="2"/>
  <c r="U30" i="11"/>
  <c r="Q28" i="2"/>
  <c r="U31" i="11"/>
  <c r="Q29" i="2"/>
  <c r="U32" i="11"/>
  <c r="Q30" i="2"/>
  <c r="U33" i="11"/>
  <c r="Q31" i="2"/>
  <c r="U34" i="11"/>
  <c r="Q32" i="2"/>
  <c r="U35" i="11"/>
  <c r="Q33" i="2"/>
  <c r="U36" i="11"/>
  <c r="Q34" i="2"/>
  <c r="U37" i="11"/>
  <c r="Q35" i="2"/>
  <c r="U38" i="11"/>
  <c r="Q36" i="2"/>
  <c r="U39" i="11"/>
  <c r="Q37" i="2"/>
  <c r="U40" i="11"/>
  <c r="Q38" i="2"/>
  <c r="U41" i="11"/>
  <c r="Q39" i="2"/>
  <c r="U42" i="11"/>
  <c r="Q40" i="2"/>
  <c r="U43" i="11"/>
  <c r="Q41" i="2"/>
  <c r="U44" i="11"/>
  <c r="Q42" i="2"/>
  <c r="U45" i="11"/>
  <c r="Q43" i="2"/>
  <c r="U46" i="11"/>
  <c r="Q44" i="2"/>
  <c r="U47" i="11"/>
  <c r="Q45" i="2"/>
  <c r="U48" i="11"/>
  <c r="Q46" i="2"/>
  <c r="U49" i="11"/>
  <c r="Q47" i="2"/>
  <c r="U50" i="11"/>
  <c r="Q48" i="2"/>
  <c r="U51" i="11"/>
  <c r="Q49" i="2"/>
  <c r="U52" i="11"/>
  <c r="Q50" i="2"/>
  <c r="U53" i="11"/>
  <c r="Q51" i="2"/>
  <c r="U54" i="11"/>
  <c r="Q52" i="2"/>
  <c r="U55" i="11"/>
  <c r="Q53" i="2"/>
  <c r="U56" i="11"/>
  <c r="Q54" i="2"/>
  <c r="U57" i="11"/>
  <c r="Q55" i="2"/>
  <c r="U58" i="11"/>
  <c r="Q56" i="2"/>
  <c r="U59" i="11"/>
  <c r="Q57" i="2"/>
  <c r="U60" i="11"/>
  <c r="Q58" i="2"/>
  <c r="U61" i="11"/>
  <c r="Q59" i="2"/>
  <c r="U62" i="11"/>
  <c r="Q60" i="2"/>
  <c r="U63" i="11"/>
  <c r="Q61" i="2"/>
  <c r="U4" i="11"/>
  <c r="Q2" i="2"/>
  <c r="AA70" i="21"/>
  <c r="K69" i="10"/>
  <c r="AB70" i="21"/>
  <c r="L69" i="10"/>
  <c r="Y71" i="21"/>
  <c r="AA71" i="21"/>
  <c r="K70" i="10"/>
  <c r="AB71" i="21"/>
  <c r="L70" i="10"/>
  <c r="Y72" i="21"/>
  <c r="AA72" i="21"/>
  <c r="K71" i="10"/>
  <c r="AB72" i="21"/>
  <c r="L71" i="10"/>
  <c r="Y73" i="21"/>
  <c r="AA73" i="21"/>
  <c r="K72" i="10"/>
  <c r="AB73" i="21"/>
  <c r="L72" i="10"/>
  <c r="Y74" i="21"/>
  <c r="AA74" i="21"/>
  <c r="K73" i="10"/>
  <c r="AB74" i="21"/>
  <c r="L73" i="10"/>
  <c r="AA75" i="21"/>
  <c r="K74" i="10"/>
  <c r="AB75" i="21"/>
  <c r="L74" i="10"/>
  <c r="AA76" i="21"/>
  <c r="K75" i="10"/>
  <c r="AB76" i="21"/>
  <c r="L75" i="10"/>
  <c r="AA77" i="21"/>
  <c r="K76" i="10"/>
  <c r="AB77" i="21"/>
  <c r="L76" i="10"/>
  <c r="AA78" i="21"/>
  <c r="K77" i="10"/>
  <c r="AB78" i="21"/>
  <c r="L77" i="10"/>
  <c r="Y79" i="21"/>
  <c r="AA79" i="21"/>
  <c r="K78" i="10"/>
  <c r="AB79" i="21"/>
  <c r="L78" i="10"/>
  <c r="Y80" i="21"/>
  <c r="AA80" i="21"/>
  <c r="K79" i="10"/>
  <c r="AB80" i="21"/>
  <c r="L79" i="10"/>
  <c r="Y81" i="21"/>
  <c r="AA81" i="21"/>
  <c r="K80" i="10"/>
  <c r="AB81" i="21"/>
  <c r="L80" i="10"/>
  <c r="Y82" i="21"/>
  <c r="AA82" i="21"/>
  <c r="K81" i="10"/>
  <c r="AB82" i="21"/>
  <c r="L81" i="10"/>
  <c r="Y83" i="21"/>
  <c r="AA83" i="21"/>
  <c r="K82" i="10"/>
  <c r="AB83" i="21"/>
  <c r="L82" i="10"/>
  <c r="Y84" i="21"/>
  <c r="AA84" i="21"/>
  <c r="K83" i="10"/>
  <c r="AB84" i="21"/>
  <c r="L83" i="10"/>
  <c r="Y85" i="21"/>
  <c r="AA85" i="21"/>
  <c r="K84" i="10"/>
  <c r="AB85" i="21"/>
  <c r="L84" i="10"/>
  <c r="Y86" i="21"/>
  <c r="AA86" i="21"/>
  <c r="K85" i="10"/>
  <c r="AB86" i="21"/>
  <c r="L85" i="10"/>
  <c r="Y87" i="21"/>
  <c r="AA87" i="21"/>
  <c r="K86" i="10"/>
  <c r="AB87" i="21"/>
  <c r="L86" i="10"/>
  <c r="Y88" i="21"/>
  <c r="AA88" i="21"/>
  <c r="K87" i="10"/>
  <c r="AB88" i="21"/>
  <c r="L87" i="10"/>
  <c r="Y89" i="21"/>
  <c r="AA89" i="21"/>
  <c r="K88" i="10"/>
  <c r="AB89" i="21"/>
  <c r="L88" i="10"/>
  <c r="Y90" i="21"/>
  <c r="AA90" i="21"/>
  <c r="K89" i="10"/>
  <c r="AB90" i="21"/>
  <c r="L89" i="10"/>
  <c r="Y91" i="21"/>
  <c r="AA91" i="21"/>
  <c r="K90" i="10"/>
  <c r="AB91" i="21"/>
  <c r="L90" i="10"/>
  <c r="Y92" i="21"/>
  <c r="AA92" i="21"/>
  <c r="K91" i="10"/>
  <c r="AB92" i="21"/>
  <c r="L91" i="10"/>
  <c r="Y93" i="21"/>
  <c r="AA93" i="21"/>
  <c r="K92" i="10"/>
  <c r="AB93" i="21"/>
  <c r="L92" i="10"/>
  <c r="Y94" i="21"/>
  <c r="AA94" i="21"/>
  <c r="K93" i="10"/>
  <c r="AB94" i="21"/>
  <c r="L93" i="10"/>
  <c r="Y95" i="21"/>
  <c r="AA95" i="21"/>
  <c r="K94" i="10"/>
  <c r="AB95" i="21"/>
  <c r="L94" i="10"/>
  <c r="Y96" i="21"/>
  <c r="AA96" i="21"/>
  <c r="K95" i="10"/>
  <c r="AB96" i="21"/>
  <c r="L95" i="10"/>
  <c r="Y97" i="21"/>
  <c r="AA97" i="21"/>
  <c r="K96" i="10"/>
  <c r="AB97" i="21"/>
  <c r="L96" i="10"/>
  <c r="Y98" i="21"/>
  <c r="AA98" i="21"/>
  <c r="K97" i="10"/>
  <c r="AB98" i="21"/>
  <c r="L97" i="10"/>
  <c r="Y99" i="21"/>
  <c r="AA99" i="21"/>
  <c r="K98" i="10"/>
  <c r="AB99" i="21"/>
  <c r="L98" i="10"/>
  <c r="Y100" i="21"/>
  <c r="AA100" i="21"/>
  <c r="K99" i="10"/>
  <c r="AB100" i="21"/>
  <c r="L99" i="10"/>
  <c r="Y101" i="21"/>
  <c r="AA101" i="21"/>
  <c r="K100" i="10"/>
  <c r="AB101" i="21"/>
  <c r="L100" i="10"/>
  <c r="Y102" i="21"/>
  <c r="AA102" i="21"/>
  <c r="K101" i="10"/>
  <c r="AB102" i="21"/>
  <c r="L101" i="10"/>
  <c r="Y103" i="21"/>
  <c r="AA103" i="21"/>
  <c r="K102" i="10"/>
  <c r="AB103" i="21"/>
  <c r="L102" i="10"/>
  <c r="Y104" i="21"/>
  <c r="AA104" i="21"/>
  <c r="K103" i="10"/>
  <c r="AB104" i="21"/>
  <c r="L103" i="10"/>
  <c r="Y105" i="21"/>
  <c r="AA105" i="21"/>
  <c r="K104" i="10"/>
  <c r="AB105" i="21"/>
  <c r="L104" i="10"/>
  <c r="Y106" i="21"/>
  <c r="AA106" i="21"/>
  <c r="K105" i="10"/>
  <c r="AB106" i="21"/>
  <c r="L105" i="10"/>
  <c r="AA107" i="21"/>
  <c r="K106" i="10"/>
  <c r="AB107" i="21"/>
  <c r="L106" i="10"/>
  <c r="AA108" i="21"/>
  <c r="K107" i="10"/>
  <c r="AB108" i="21"/>
  <c r="L107" i="10"/>
  <c r="Y109" i="21"/>
  <c r="AA109" i="21"/>
  <c r="K108" i="10"/>
  <c r="AB109" i="21"/>
  <c r="L108" i="10"/>
  <c r="Y110" i="21"/>
  <c r="AA110" i="21"/>
  <c r="K109" i="10"/>
  <c r="AB110" i="21"/>
  <c r="L109" i="10"/>
  <c r="Y111" i="21"/>
  <c r="AA111" i="21"/>
  <c r="K110" i="10"/>
  <c r="AB111" i="21"/>
  <c r="L110" i="10"/>
  <c r="Y112" i="21"/>
  <c r="AA112" i="21"/>
  <c r="K111" i="10"/>
  <c r="AB112" i="21"/>
  <c r="L111" i="10"/>
  <c r="Y113" i="21"/>
  <c r="AA113" i="21"/>
  <c r="K112" i="10"/>
  <c r="AB113" i="21"/>
  <c r="L112" i="10"/>
  <c r="Y114" i="21"/>
  <c r="AA114" i="21"/>
  <c r="K113" i="10"/>
  <c r="AB114" i="21"/>
  <c r="L113" i="10"/>
  <c r="Y115" i="21"/>
  <c r="AA115" i="21"/>
  <c r="K114" i="10"/>
  <c r="AB115" i="21"/>
  <c r="L114" i="10"/>
  <c r="Y116" i="21"/>
  <c r="AA116" i="21"/>
  <c r="K115" i="10"/>
  <c r="AB116" i="21"/>
  <c r="L115" i="10"/>
  <c r="Y117" i="21"/>
  <c r="AA117" i="21"/>
  <c r="K116" i="10"/>
  <c r="AB117" i="21"/>
  <c r="L116" i="10"/>
  <c r="Y118" i="21"/>
  <c r="AA118" i="21"/>
  <c r="K117" i="10"/>
  <c r="AB118" i="21"/>
  <c r="L117" i="10"/>
  <c r="Y119" i="21"/>
  <c r="AA119" i="21"/>
  <c r="K118" i="10"/>
  <c r="AB119" i="21"/>
  <c r="L118" i="10"/>
  <c r="Y120" i="21"/>
  <c r="AA120" i="21"/>
  <c r="K119" i="10"/>
  <c r="AB120" i="21"/>
  <c r="L119" i="10"/>
  <c r="Y121" i="21"/>
  <c r="AA121" i="21"/>
  <c r="K120" i="10"/>
  <c r="AB121" i="21"/>
  <c r="L120" i="10"/>
  <c r="Y122" i="21"/>
  <c r="AA122" i="21"/>
  <c r="K121" i="10"/>
  <c r="AB122" i="21"/>
  <c r="L121" i="10"/>
  <c r="Y123" i="21"/>
  <c r="AA123" i="21"/>
  <c r="K122" i="10"/>
  <c r="AB123" i="21"/>
  <c r="L122" i="10"/>
  <c r="Y124" i="21"/>
  <c r="AA124" i="21"/>
  <c r="K123" i="10"/>
  <c r="AB124" i="21"/>
  <c r="L123" i="10"/>
  <c r="AA125" i="21"/>
  <c r="K124" i="10"/>
  <c r="AB125" i="21"/>
  <c r="L124" i="10"/>
  <c r="Y126" i="21"/>
  <c r="AA126" i="21"/>
  <c r="K125" i="10"/>
  <c r="AB126" i="21"/>
  <c r="L125" i="10"/>
  <c r="Y127" i="21"/>
  <c r="AA127" i="21"/>
  <c r="K126" i="10"/>
  <c r="AB127" i="21"/>
  <c r="L126" i="10"/>
  <c r="Y128" i="21"/>
  <c r="AA128" i="21"/>
  <c r="K127" i="10"/>
  <c r="AB128" i="21"/>
  <c r="L127" i="10"/>
  <c r="Y129" i="21"/>
  <c r="AA129" i="21"/>
  <c r="K128" i="10"/>
  <c r="AB129" i="21"/>
  <c r="L128" i="10"/>
  <c r="Y130" i="21"/>
  <c r="AA130" i="21"/>
  <c r="K129" i="10"/>
  <c r="AB130" i="21"/>
  <c r="L129" i="10"/>
  <c r="Y131" i="21"/>
  <c r="AA131" i="21"/>
  <c r="K130" i="10"/>
  <c r="AB131" i="21"/>
  <c r="L130" i="10"/>
  <c r="Y132" i="21"/>
  <c r="AA132" i="21"/>
  <c r="K131" i="10"/>
  <c r="AB132" i="21"/>
  <c r="L131" i="10"/>
  <c r="Y133" i="21"/>
  <c r="AA133" i="21"/>
  <c r="K132" i="10"/>
  <c r="AB133" i="21"/>
  <c r="L132" i="10"/>
  <c r="Y134" i="21"/>
  <c r="AA134" i="21"/>
  <c r="K133" i="10"/>
  <c r="AB134" i="21"/>
  <c r="L133" i="10"/>
  <c r="Y135" i="21"/>
  <c r="AA135" i="21"/>
  <c r="K134" i="10"/>
  <c r="AB135" i="21"/>
  <c r="L134" i="10"/>
  <c r="Y136" i="21"/>
  <c r="AA136" i="21"/>
  <c r="K135" i="10"/>
  <c r="AB136" i="21"/>
  <c r="L135" i="10"/>
  <c r="Y137" i="21"/>
  <c r="AA137" i="21"/>
  <c r="K136" i="10"/>
  <c r="AB137" i="21"/>
  <c r="L136" i="10"/>
  <c r="Y138" i="21"/>
  <c r="AA138" i="21"/>
  <c r="K137" i="10"/>
  <c r="AB138" i="21"/>
  <c r="L137" i="10"/>
  <c r="Y139" i="21"/>
  <c r="AA139" i="21"/>
  <c r="K138" i="10"/>
  <c r="AB139" i="21"/>
  <c r="L138" i="10"/>
  <c r="AA47" i="21"/>
  <c r="K46" i="10"/>
  <c r="AB47" i="21"/>
  <c r="L46" i="10"/>
  <c r="AA48" i="21"/>
  <c r="K47" i="10"/>
  <c r="AB48" i="21"/>
  <c r="L47" i="10"/>
  <c r="AA49" i="21"/>
  <c r="K48" i="10"/>
  <c r="AB49" i="21"/>
  <c r="L48" i="10"/>
  <c r="AA50" i="21"/>
  <c r="K49" i="10"/>
  <c r="AB50" i="21"/>
  <c r="L49" i="10"/>
  <c r="Y51" i="21"/>
  <c r="AA51" i="21"/>
  <c r="K50" i="10"/>
  <c r="AB51" i="21"/>
  <c r="L50" i="10"/>
  <c r="Y52" i="21"/>
  <c r="AA52" i="21"/>
  <c r="K51" i="10"/>
  <c r="AB52" i="21"/>
  <c r="L51" i="10"/>
  <c r="Y53" i="21"/>
  <c r="AA53" i="21"/>
  <c r="K52" i="10"/>
  <c r="AB53" i="21"/>
  <c r="L52" i="10"/>
  <c r="Y54" i="21"/>
  <c r="AA54" i="21"/>
  <c r="K53" i="10"/>
  <c r="AB54" i="21"/>
  <c r="L53" i="10"/>
  <c r="AA55" i="21"/>
  <c r="K54" i="10"/>
  <c r="AB55" i="21"/>
  <c r="L54" i="10"/>
  <c r="AA56" i="21"/>
  <c r="K55" i="10"/>
  <c r="AB56" i="21"/>
  <c r="L55" i="10"/>
  <c r="AA57" i="21"/>
  <c r="K56" i="10"/>
  <c r="AB57" i="21"/>
  <c r="L56" i="10"/>
  <c r="Y58" i="21"/>
  <c r="AA58" i="21"/>
  <c r="K57" i="10"/>
  <c r="AB58" i="21"/>
  <c r="L57" i="10"/>
  <c r="Y59" i="21"/>
  <c r="AA59" i="21"/>
  <c r="K58" i="10"/>
  <c r="AB59" i="21"/>
  <c r="L58" i="10"/>
  <c r="Y60" i="21"/>
  <c r="AA60" i="21"/>
  <c r="K59" i="10"/>
  <c r="AB60" i="21"/>
  <c r="L59" i="10"/>
  <c r="Y61" i="21"/>
  <c r="AA61" i="21"/>
  <c r="K60" i="10"/>
  <c r="AB61" i="21"/>
  <c r="L60" i="10"/>
  <c r="Y62" i="21"/>
  <c r="AA62" i="21"/>
  <c r="K61" i="10"/>
  <c r="AB62" i="21"/>
  <c r="L61" i="10"/>
  <c r="Y63" i="21"/>
  <c r="AA63" i="21"/>
  <c r="K62" i="10"/>
  <c r="AB63" i="21"/>
  <c r="L62" i="10"/>
  <c r="Y64" i="21"/>
  <c r="AA64" i="21"/>
  <c r="K63" i="10"/>
  <c r="AB64" i="21"/>
  <c r="L63" i="10"/>
  <c r="Y65" i="21"/>
  <c r="AA65" i="21"/>
  <c r="K64" i="10"/>
  <c r="AB65" i="21"/>
  <c r="L64" i="10"/>
  <c r="Y66" i="21"/>
  <c r="AA66" i="21"/>
  <c r="K65" i="10"/>
  <c r="AB66" i="21"/>
  <c r="L65" i="10"/>
  <c r="Y67" i="21"/>
  <c r="AA67" i="21"/>
  <c r="K66" i="10"/>
  <c r="AB67" i="21"/>
  <c r="L66" i="10"/>
  <c r="Y68" i="21"/>
  <c r="AA68" i="21"/>
  <c r="K67" i="10"/>
  <c r="AB68" i="21"/>
  <c r="L67" i="10"/>
  <c r="AA69" i="21"/>
  <c r="K68" i="10"/>
  <c r="AB69" i="21"/>
  <c r="L68" i="10"/>
  <c r="AA40" i="21"/>
  <c r="K39" i="10"/>
  <c r="AB40" i="21"/>
  <c r="L39" i="10"/>
  <c r="AA41" i="21"/>
  <c r="K40" i="10"/>
  <c r="AB41" i="21"/>
  <c r="L40" i="10"/>
  <c r="AA42" i="21"/>
  <c r="K41" i="10"/>
  <c r="AB42" i="21"/>
  <c r="L41" i="10"/>
  <c r="AA43" i="21"/>
  <c r="K42" i="10"/>
  <c r="AB43" i="21"/>
  <c r="L42" i="10"/>
  <c r="AA44" i="21"/>
  <c r="K43" i="10"/>
  <c r="AB44" i="21"/>
  <c r="L43" i="10"/>
  <c r="AA45" i="21"/>
  <c r="K44" i="10"/>
  <c r="AB45" i="21"/>
  <c r="L44" i="10"/>
  <c r="AA46" i="21"/>
  <c r="K45" i="10"/>
  <c r="AB46" i="21"/>
  <c r="L45" i="10"/>
  <c r="AA30" i="21"/>
  <c r="K29" i="10"/>
  <c r="AB30" i="21"/>
  <c r="L29" i="10"/>
  <c r="AA31" i="21"/>
  <c r="K30" i="10"/>
  <c r="AB31" i="21"/>
  <c r="L30" i="10"/>
  <c r="AA32" i="21"/>
  <c r="K31" i="10"/>
  <c r="AB32" i="21"/>
  <c r="L31" i="10"/>
  <c r="AA33" i="21"/>
  <c r="K32" i="10"/>
  <c r="AB33" i="21"/>
  <c r="L32" i="10"/>
  <c r="AA34" i="21"/>
  <c r="K33" i="10"/>
  <c r="AB34" i="21"/>
  <c r="L33" i="10"/>
  <c r="AA35" i="21"/>
  <c r="K34" i="10"/>
  <c r="AB35" i="21"/>
  <c r="L34" i="10"/>
  <c r="AA36" i="21"/>
  <c r="K35" i="10"/>
  <c r="AB36" i="21"/>
  <c r="L35" i="10"/>
  <c r="AA37" i="21"/>
  <c r="K36" i="10"/>
  <c r="AB37" i="21"/>
  <c r="L36" i="10"/>
  <c r="AA38" i="21"/>
  <c r="K37" i="10"/>
  <c r="AB38" i="21"/>
  <c r="L37" i="10"/>
  <c r="AA39" i="21"/>
  <c r="K38" i="10"/>
  <c r="AB39" i="21"/>
  <c r="L38" i="10"/>
  <c r="AA29" i="21"/>
  <c r="K28" i="10"/>
  <c r="AB29" i="21"/>
  <c r="L28" i="10"/>
  <c r="AA23" i="21"/>
  <c r="K22" i="10"/>
  <c r="AB23" i="21"/>
  <c r="L22" i="10"/>
  <c r="AA24" i="21"/>
  <c r="K23" i="10"/>
  <c r="AB24" i="21"/>
  <c r="L23" i="10"/>
  <c r="AA25" i="21"/>
  <c r="K24" i="10"/>
  <c r="AB25" i="21"/>
  <c r="L24" i="10"/>
  <c r="AA26" i="21"/>
  <c r="K25" i="10"/>
  <c r="AB26" i="21"/>
  <c r="L25" i="10"/>
  <c r="AA27" i="21"/>
  <c r="K26" i="10"/>
  <c r="AB27" i="21"/>
  <c r="L26" i="10"/>
  <c r="AA28" i="21"/>
  <c r="K27" i="10"/>
  <c r="AB28" i="21"/>
  <c r="L27" i="10"/>
  <c r="AA15" i="21"/>
  <c r="K14" i="10"/>
  <c r="AB15" i="21"/>
  <c r="L14" i="10"/>
  <c r="AA16" i="21"/>
  <c r="K15" i="10"/>
  <c r="AB16" i="21"/>
  <c r="L15" i="10"/>
  <c r="AA17" i="21"/>
  <c r="K16" i="10"/>
  <c r="AB17" i="21"/>
  <c r="L16" i="10"/>
  <c r="AA18" i="21"/>
  <c r="K17" i="10"/>
  <c r="AB18" i="21"/>
  <c r="L17" i="10"/>
  <c r="AA19" i="21"/>
  <c r="K18" i="10"/>
  <c r="AB19" i="21"/>
  <c r="L18" i="10"/>
  <c r="AA20" i="21"/>
  <c r="K19" i="10"/>
  <c r="AB20" i="21"/>
  <c r="L19" i="10"/>
  <c r="AA21" i="21"/>
  <c r="K20" i="10"/>
  <c r="AB21" i="21"/>
  <c r="L20" i="10"/>
  <c r="AA22" i="21"/>
  <c r="K21" i="10"/>
  <c r="AB22" i="21"/>
  <c r="L21" i="10"/>
  <c r="AA8" i="21"/>
  <c r="K7" i="10"/>
  <c r="AB8" i="21"/>
  <c r="L7" i="10"/>
  <c r="AA9" i="21"/>
  <c r="K8" i="10"/>
  <c r="AB9" i="21"/>
  <c r="L8" i="10"/>
  <c r="AA10" i="21"/>
  <c r="K9" i="10"/>
  <c r="AB10" i="21"/>
  <c r="L9" i="10"/>
  <c r="AA11" i="21"/>
  <c r="K10" i="10"/>
  <c r="AB11" i="21"/>
  <c r="L10" i="10"/>
  <c r="AA12" i="21"/>
  <c r="K11" i="10"/>
  <c r="AB12" i="21"/>
  <c r="L11" i="10"/>
  <c r="AA13" i="21"/>
  <c r="K12" i="10"/>
  <c r="AB13" i="21"/>
  <c r="L12" i="10"/>
  <c r="AA14" i="21"/>
  <c r="K13" i="10"/>
  <c r="AB14" i="21"/>
  <c r="L13" i="10"/>
  <c r="AA7" i="21"/>
  <c r="K6" i="10"/>
  <c r="AB7" i="21"/>
  <c r="L6" i="10"/>
  <c r="AA5" i="21"/>
  <c r="K4" i="10"/>
  <c r="AB5" i="21"/>
  <c r="L4" i="10"/>
  <c r="AA6" i="21"/>
  <c r="K5" i="10"/>
  <c r="AB6" i="21"/>
  <c r="L5" i="10"/>
  <c r="AA4" i="21"/>
  <c r="K3" i="10"/>
  <c r="AB4" i="21"/>
  <c r="L3" i="10"/>
  <c r="AB3" i="21"/>
  <c r="L2" i="10"/>
  <c r="AA3" i="21"/>
  <c r="K2" i="10"/>
  <c r="AC4" i="21"/>
  <c r="I3" i="10"/>
  <c r="J3" i="10"/>
  <c r="AC5" i="21"/>
  <c r="I4" i="10"/>
  <c r="J4" i="10"/>
  <c r="AC6" i="21"/>
  <c r="I5" i="10"/>
  <c r="J5" i="10"/>
  <c r="AC7" i="21"/>
  <c r="I6" i="10"/>
  <c r="J6" i="10"/>
  <c r="AC8" i="21"/>
  <c r="I7" i="10"/>
  <c r="J7" i="10"/>
  <c r="AC9" i="21"/>
  <c r="I8" i="10"/>
  <c r="J8" i="10"/>
  <c r="AC10" i="21"/>
  <c r="I9" i="10"/>
  <c r="J9" i="10"/>
  <c r="AC11" i="21"/>
  <c r="I10" i="10"/>
  <c r="J10" i="10"/>
  <c r="AC12" i="21"/>
  <c r="I11" i="10"/>
  <c r="J11" i="10"/>
  <c r="AC13" i="21"/>
  <c r="I12" i="10"/>
  <c r="J12" i="10"/>
  <c r="AC14" i="21"/>
  <c r="I13" i="10"/>
  <c r="J13" i="10"/>
  <c r="AC15" i="21"/>
  <c r="I14" i="10"/>
  <c r="J14" i="10"/>
  <c r="AC16" i="21"/>
  <c r="I15" i="10"/>
  <c r="J15" i="10"/>
  <c r="AC17" i="21"/>
  <c r="I16" i="10"/>
  <c r="J16" i="10"/>
  <c r="AC18" i="21"/>
  <c r="I17" i="10"/>
  <c r="J17" i="10"/>
  <c r="AC19" i="21"/>
  <c r="I18" i="10"/>
  <c r="J18" i="10"/>
  <c r="AC20" i="21"/>
  <c r="I19" i="10"/>
  <c r="J19" i="10"/>
  <c r="AC21" i="21"/>
  <c r="I20" i="10"/>
  <c r="J20" i="10"/>
  <c r="AC22" i="21"/>
  <c r="I21" i="10"/>
  <c r="J21" i="10"/>
  <c r="AC23" i="21"/>
  <c r="I22" i="10"/>
  <c r="J22" i="10"/>
  <c r="AC24" i="21"/>
  <c r="I23" i="10"/>
  <c r="J23" i="10"/>
  <c r="AC25" i="21"/>
  <c r="I24" i="10"/>
  <c r="J24" i="10"/>
  <c r="AC26" i="21"/>
  <c r="I25" i="10"/>
  <c r="J25" i="10"/>
  <c r="AC27" i="21"/>
  <c r="I26" i="10"/>
  <c r="J26" i="10"/>
  <c r="AC28" i="21"/>
  <c r="I27" i="10"/>
  <c r="J27" i="10"/>
  <c r="AC29" i="21"/>
  <c r="I28" i="10"/>
  <c r="J28" i="10"/>
  <c r="AC30" i="21"/>
  <c r="I29" i="10"/>
  <c r="J29" i="10"/>
  <c r="AC31" i="21"/>
  <c r="I30" i="10"/>
  <c r="J30" i="10"/>
  <c r="AC32" i="21"/>
  <c r="I31" i="10"/>
  <c r="J31" i="10"/>
  <c r="AC33" i="21"/>
  <c r="I32" i="10"/>
  <c r="J32" i="10"/>
  <c r="AC34" i="21"/>
  <c r="I33" i="10"/>
  <c r="J33" i="10"/>
  <c r="AC35" i="21"/>
  <c r="I34" i="10"/>
  <c r="J34" i="10"/>
  <c r="AC36" i="21"/>
  <c r="I35" i="10"/>
  <c r="J35" i="10"/>
  <c r="AC37" i="21"/>
  <c r="I36" i="10"/>
  <c r="J36" i="10"/>
  <c r="AC38" i="21"/>
  <c r="I37" i="10"/>
  <c r="J37" i="10"/>
  <c r="AC39" i="21"/>
  <c r="I38" i="10"/>
  <c r="J38" i="10"/>
  <c r="AC40" i="21"/>
  <c r="I39" i="10"/>
  <c r="J39" i="10"/>
  <c r="AC41" i="21"/>
  <c r="I40" i="10"/>
  <c r="J40" i="10"/>
  <c r="AC42" i="21"/>
  <c r="I41" i="10"/>
  <c r="J41" i="10"/>
  <c r="AC43" i="21"/>
  <c r="I42" i="10"/>
  <c r="J42" i="10"/>
  <c r="AC44" i="21"/>
  <c r="I43" i="10"/>
  <c r="J43" i="10"/>
  <c r="AC45" i="21"/>
  <c r="I44" i="10"/>
  <c r="J44" i="10"/>
  <c r="AC46" i="21"/>
  <c r="I45" i="10"/>
  <c r="J45" i="10"/>
  <c r="AC47" i="21"/>
  <c r="I46" i="10"/>
  <c r="J46" i="10"/>
  <c r="AC48" i="21"/>
  <c r="I47" i="10"/>
  <c r="J47" i="10"/>
  <c r="AC49" i="21"/>
  <c r="I48" i="10"/>
  <c r="J48" i="10"/>
  <c r="AC50" i="21"/>
  <c r="I49" i="10"/>
  <c r="J49" i="10"/>
  <c r="I50" i="10"/>
  <c r="J50" i="10"/>
  <c r="I51" i="10"/>
  <c r="J51" i="10"/>
  <c r="I52" i="10"/>
  <c r="J52" i="10"/>
  <c r="I53" i="10"/>
  <c r="J53" i="10"/>
  <c r="AC55" i="21"/>
  <c r="I54" i="10"/>
  <c r="J54" i="10"/>
  <c r="AC56" i="21"/>
  <c r="I55" i="10"/>
  <c r="J55" i="10"/>
  <c r="AC57" i="21"/>
  <c r="I56" i="10"/>
  <c r="J56" i="10"/>
  <c r="I57" i="10"/>
  <c r="J57" i="10"/>
  <c r="I58" i="10"/>
  <c r="J58" i="10"/>
  <c r="I59" i="10"/>
  <c r="J59" i="10"/>
  <c r="I60" i="10"/>
  <c r="J60" i="10"/>
  <c r="I61" i="10"/>
  <c r="J61" i="10"/>
  <c r="I62" i="10"/>
  <c r="J62" i="10"/>
  <c r="I63" i="10"/>
  <c r="J63" i="10"/>
  <c r="I64" i="10"/>
  <c r="J64" i="10"/>
  <c r="I65" i="10"/>
  <c r="J65" i="10"/>
  <c r="I66" i="10"/>
  <c r="J66" i="10"/>
  <c r="I67" i="10"/>
  <c r="J67" i="10"/>
  <c r="AC69" i="21"/>
  <c r="I68" i="10"/>
  <c r="J68" i="10"/>
  <c r="AC70" i="21"/>
  <c r="I69" i="10"/>
  <c r="J69" i="10"/>
  <c r="I70" i="10"/>
  <c r="J70" i="10"/>
  <c r="I71" i="10"/>
  <c r="J71" i="10"/>
  <c r="I72" i="10"/>
  <c r="J72" i="10"/>
  <c r="I73" i="10"/>
  <c r="J73" i="10"/>
  <c r="AC75" i="21"/>
  <c r="I74" i="10"/>
  <c r="J74" i="10"/>
  <c r="AC76" i="21"/>
  <c r="I75" i="10"/>
  <c r="J75" i="10"/>
  <c r="AC77" i="21"/>
  <c r="I76" i="10"/>
  <c r="J76" i="10"/>
  <c r="AC78" i="21"/>
  <c r="I77" i="10"/>
  <c r="J77" i="10"/>
  <c r="I78" i="10"/>
  <c r="J78" i="10"/>
  <c r="I79" i="10"/>
  <c r="J79" i="10"/>
  <c r="I80" i="10"/>
  <c r="J80" i="10"/>
  <c r="I81" i="10"/>
  <c r="J81" i="10"/>
  <c r="I82" i="10"/>
  <c r="J82" i="10"/>
  <c r="I83" i="10"/>
  <c r="J83" i="10"/>
  <c r="I84" i="10"/>
  <c r="J84" i="10"/>
  <c r="I85" i="10"/>
  <c r="J85" i="10"/>
  <c r="I86" i="10"/>
  <c r="J86" i="10"/>
  <c r="I87" i="10"/>
  <c r="J87" i="10"/>
  <c r="I88" i="10"/>
  <c r="J88" i="10"/>
  <c r="I89" i="10"/>
  <c r="J89" i="10"/>
  <c r="I90" i="10"/>
  <c r="J90" i="10"/>
  <c r="I91" i="10"/>
  <c r="J91" i="10"/>
  <c r="I92" i="10"/>
  <c r="J92" i="10"/>
  <c r="I93" i="10"/>
  <c r="J93" i="10"/>
  <c r="I94" i="10"/>
  <c r="J94" i="10"/>
  <c r="I95" i="10"/>
  <c r="J95" i="10"/>
  <c r="I96" i="10"/>
  <c r="J96" i="10"/>
  <c r="I97" i="10"/>
  <c r="J97" i="10"/>
  <c r="I98" i="10"/>
  <c r="J98" i="10"/>
  <c r="I99" i="10"/>
  <c r="J99" i="10"/>
  <c r="I100" i="10"/>
  <c r="J100" i="10"/>
  <c r="I101" i="10"/>
  <c r="J101" i="10"/>
  <c r="I102" i="10"/>
  <c r="J102" i="10"/>
  <c r="I103" i="10"/>
  <c r="J103" i="10"/>
  <c r="I104" i="10"/>
  <c r="J104" i="10"/>
  <c r="I105" i="10"/>
  <c r="J105" i="10"/>
  <c r="AC107" i="21"/>
  <c r="I106" i="10"/>
  <c r="J106" i="10"/>
  <c r="AC108" i="21"/>
  <c r="I107" i="10"/>
  <c r="J107" i="10"/>
  <c r="I108" i="10"/>
  <c r="J108" i="10"/>
  <c r="I109" i="10"/>
  <c r="J109" i="10"/>
  <c r="I110" i="10"/>
  <c r="J110" i="10"/>
  <c r="I111" i="10"/>
  <c r="J111" i="10"/>
  <c r="I112" i="10"/>
  <c r="J112" i="10"/>
  <c r="I113" i="10"/>
  <c r="J113" i="10"/>
  <c r="I114" i="10"/>
  <c r="J114" i="10"/>
  <c r="I115" i="10"/>
  <c r="J115" i="10"/>
  <c r="I116" i="10"/>
  <c r="J116" i="10"/>
  <c r="I117" i="10"/>
  <c r="J117" i="10"/>
  <c r="I118" i="10"/>
  <c r="J118" i="10"/>
  <c r="I119" i="10"/>
  <c r="J119" i="10"/>
  <c r="I120" i="10"/>
  <c r="J120" i="10"/>
  <c r="I121" i="10"/>
  <c r="J121" i="10"/>
  <c r="I122" i="10"/>
  <c r="J122" i="10"/>
  <c r="I123" i="10"/>
  <c r="J123" i="10"/>
  <c r="AC125" i="21"/>
  <c r="I124" i="10"/>
  <c r="J124" i="10"/>
  <c r="I125" i="10"/>
  <c r="J125" i="10"/>
  <c r="I126" i="10"/>
  <c r="J126" i="10"/>
  <c r="I127" i="10"/>
  <c r="J127" i="10"/>
  <c r="I128" i="10"/>
  <c r="J128" i="10"/>
  <c r="I129" i="10"/>
  <c r="J129" i="10"/>
  <c r="I130" i="10"/>
  <c r="J130" i="10"/>
  <c r="I131" i="10"/>
  <c r="J131" i="10"/>
  <c r="I132" i="10"/>
  <c r="J132" i="10"/>
  <c r="I133" i="10"/>
  <c r="J133" i="10"/>
  <c r="I134" i="10"/>
  <c r="J134" i="10"/>
  <c r="I135" i="10"/>
  <c r="J135" i="10"/>
  <c r="I136" i="10"/>
  <c r="J136" i="10"/>
  <c r="I137" i="10"/>
  <c r="J137" i="10"/>
  <c r="I138" i="10"/>
  <c r="J138" i="10"/>
  <c r="AC3" i="21"/>
  <c r="I2" i="10"/>
  <c r="J2" i="10"/>
  <c r="Y19" i="21"/>
  <c r="E18" i="10"/>
  <c r="Z19" i="21"/>
  <c r="F18" i="10"/>
  <c r="Y20" i="21"/>
  <c r="E19" i="10"/>
  <c r="Z20" i="21"/>
  <c r="F19" i="10"/>
  <c r="Y21" i="21"/>
  <c r="E20" i="10"/>
  <c r="Z21" i="21"/>
  <c r="F20" i="10"/>
  <c r="Y22" i="21"/>
  <c r="E21" i="10"/>
  <c r="Z22" i="21"/>
  <c r="F21" i="10"/>
  <c r="Y23" i="21"/>
  <c r="E22" i="10"/>
  <c r="Z23" i="21"/>
  <c r="F22" i="10"/>
  <c r="Y24" i="21"/>
  <c r="E23" i="10"/>
  <c r="Z24" i="21"/>
  <c r="F23" i="10"/>
  <c r="Y25" i="21"/>
  <c r="E24" i="10"/>
  <c r="Z25" i="21"/>
  <c r="F24" i="10"/>
  <c r="Y26" i="21"/>
  <c r="E25" i="10"/>
  <c r="Z26" i="21"/>
  <c r="F25" i="10"/>
  <c r="Y27" i="21"/>
  <c r="E26" i="10"/>
  <c r="F26" i="10"/>
  <c r="Y28" i="21"/>
  <c r="E27" i="10"/>
  <c r="F27" i="10"/>
  <c r="Y29" i="21"/>
  <c r="E28" i="10"/>
  <c r="Z29" i="21"/>
  <c r="F28" i="10"/>
  <c r="Y30" i="21"/>
  <c r="E29" i="10"/>
  <c r="Z30" i="21"/>
  <c r="F29" i="10"/>
  <c r="Y31" i="21"/>
  <c r="E30" i="10"/>
  <c r="Z31" i="21"/>
  <c r="F30" i="10"/>
  <c r="Y32" i="21"/>
  <c r="E31" i="10"/>
  <c r="Z32" i="21"/>
  <c r="F31" i="10"/>
  <c r="Y33" i="21"/>
  <c r="E32" i="10"/>
  <c r="Z33" i="21"/>
  <c r="F32" i="10"/>
  <c r="Y34" i="21"/>
  <c r="E33" i="10"/>
  <c r="Z34" i="21"/>
  <c r="F33" i="10"/>
  <c r="Y35" i="21"/>
  <c r="E34" i="10"/>
  <c r="F34" i="10"/>
  <c r="Y36" i="21"/>
  <c r="E35" i="10"/>
  <c r="Z36" i="21"/>
  <c r="F35" i="10"/>
  <c r="Y37" i="21"/>
  <c r="E36" i="10"/>
  <c r="Z37" i="21"/>
  <c r="F36" i="10"/>
  <c r="Y38" i="21"/>
  <c r="E37" i="10"/>
  <c r="Z38" i="21"/>
  <c r="F37" i="10"/>
  <c r="Y39" i="21"/>
  <c r="E38" i="10"/>
  <c r="F38" i="10"/>
  <c r="Y40" i="21"/>
  <c r="E39" i="10"/>
  <c r="Z40" i="21"/>
  <c r="F39" i="10"/>
  <c r="Y41" i="21"/>
  <c r="E40" i="10"/>
  <c r="Z41" i="21"/>
  <c r="F40" i="10"/>
  <c r="Y42" i="21"/>
  <c r="E41" i="10"/>
  <c r="Z42" i="21"/>
  <c r="F41" i="10"/>
  <c r="Y43" i="21"/>
  <c r="E42" i="10"/>
  <c r="Z43" i="21"/>
  <c r="F42" i="10"/>
  <c r="Y44" i="21"/>
  <c r="E43" i="10"/>
  <c r="Z44" i="21"/>
  <c r="F43" i="10"/>
  <c r="Y45" i="21"/>
  <c r="E44" i="10"/>
  <c r="Z45" i="21"/>
  <c r="F44" i="10"/>
  <c r="Y46" i="21"/>
  <c r="E45" i="10"/>
  <c r="Z46" i="21"/>
  <c r="F45" i="10"/>
  <c r="Y47" i="21"/>
  <c r="E46" i="10"/>
  <c r="Z47" i="21"/>
  <c r="F46" i="10"/>
  <c r="Y48" i="21"/>
  <c r="E47" i="10"/>
  <c r="Z48" i="21"/>
  <c r="F47" i="10"/>
  <c r="Y49" i="21"/>
  <c r="E48" i="10"/>
  <c r="Z49" i="21"/>
  <c r="F48" i="10"/>
  <c r="Y50" i="21"/>
  <c r="E49" i="10"/>
  <c r="Z50" i="21"/>
  <c r="F49" i="10"/>
  <c r="E50" i="10"/>
  <c r="F50" i="10"/>
  <c r="E51" i="10"/>
  <c r="F51" i="10"/>
  <c r="E52" i="10"/>
  <c r="F52" i="10"/>
  <c r="E53" i="10"/>
  <c r="F53" i="10"/>
  <c r="Y55" i="21"/>
  <c r="E54" i="10"/>
  <c r="Z55" i="21"/>
  <c r="F54" i="10"/>
  <c r="Y56" i="21"/>
  <c r="E55" i="10"/>
  <c r="Z56" i="21"/>
  <c r="F55" i="10"/>
  <c r="Y57" i="21"/>
  <c r="E56" i="10"/>
  <c r="Z57" i="21"/>
  <c r="F56" i="10"/>
  <c r="E57" i="10"/>
  <c r="F57" i="10"/>
  <c r="E58" i="10"/>
  <c r="F58" i="10"/>
  <c r="E59" i="10"/>
  <c r="F59" i="10"/>
  <c r="E60" i="10"/>
  <c r="F60" i="10"/>
  <c r="E61" i="10"/>
  <c r="Z62" i="21"/>
  <c r="F61" i="10"/>
  <c r="E62" i="10"/>
  <c r="F62" i="10"/>
  <c r="E63" i="10"/>
  <c r="F63" i="10"/>
  <c r="E64" i="10"/>
  <c r="F64" i="10"/>
  <c r="E65" i="10"/>
  <c r="F65" i="10"/>
  <c r="E66" i="10"/>
  <c r="F66" i="10"/>
  <c r="E67" i="10"/>
  <c r="F67" i="10"/>
  <c r="Y69" i="21"/>
  <c r="E68" i="10"/>
  <c r="Z69" i="21"/>
  <c r="F68" i="10"/>
  <c r="Y70" i="21"/>
  <c r="E69" i="10"/>
  <c r="Z70" i="21"/>
  <c r="F69" i="10"/>
  <c r="E70" i="10"/>
  <c r="F70" i="10"/>
  <c r="E71" i="10"/>
  <c r="F71" i="10"/>
  <c r="E72" i="10"/>
  <c r="F72" i="10"/>
  <c r="E73" i="10"/>
  <c r="F73" i="10"/>
  <c r="Y75" i="21"/>
  <c r="E74" i="10"/>
  <c r="Z75" i="21"/>
  <c r="F74" i="10"/>
  <c r="Y76" i="21"/>
  <c r="E75" i="10"/>
  <c r="Z76" i="21"/>
  <c r="F75" i="10"/>
  <c r="Y77" i="21"/>
  <c r="E76" i="10"/>
  <c r="Z77" i="21"/>
  <c r="F76" i="10"/>
  <c r="Y78" i="21"/>
  <c r="E77" i="10"/>
  <c r="Z78" i="21"/>
  <c r="F77" i="10"/>
  <c r="E78" i="10"/>
  <c r="F78" i="10"/>
  <c r="E79" i="10"/>
  <c r="F79" i="10"/>
  <c r="E80" i="10"/>
  <c r="F80" i="10"/>
  <c r="E81" i="10"/>
  <c r="F81" i="10"/>
  <c r="E82" i="10"/>
  <c r="F82" i="10"/>
  <c r="E83" i="10"/>
  <c r="F83" i="10"/>
  <c r="E84" i="10"/>
  <c r="F84" i="10"/>
  <c r="E85" i="10"/>
  <c r="F85" i="10"/>
  <c r="E86" i="10"/>
  <c r="F86" i="10"/>
  <c r="E87" i="10"/>
  <c r="F87" i="10"/>
  <c r="E88" i="10"/>
  <c r="F88" i="10"/>
  <c r="E89" i="10"/>
  <c r="F89" i="10"/>
  <c r="E90" i="10"/>
  <c r="F90" i="10"/>
  <c r="E91" i="10"/>
  <c r="F91" i="10"/>
  <c r="E92" i="10"/>
  <c r="F92" i="10"/>
  <c r="E93" i="10"/>
  <c r="F93" i="10"/>
  <c r="E94" i="10"/>
  <c r="F94" i="10"/>
  <c r="E95" i="10"/>
  <c r="F95" i="10"/>
  <c r="E96" i="10"/>
  <c r="F96" i="10"/>
  <c r="E97" i="10"/>
  <c r="F97" i="10"/>
  <c r="E98" i="10"/>
  <c r="F98" i="10"/>
  <c r="E99" i="10"/>
  <c r="F99" i="10"/>
  <c r="E100" i="10"/>
  <c r="F100" i="10"/>
  <c r="E101" i="10"/>
  <c r="F101" i="10"/>
  <c r="E102" i="10"/>
  <c r="F102" i="10"/>
  <c r="E103" i="10"/>
  <c r="F103" i="10"/>
  <c r="E104" i="10"/>
  <c r="F104" i="10"/>
  <c r="E105" i="10"/>
  <c r="F105" i="10"/>
  <c r="Y107" i="21"/>
  <c r="E106" i="10"/>
  <c r="Z107" i="21"/>
  <c r="F106" i="10"/>
  <c r="Y108" i="21"/>
  <c r="E107" i="10"/>
  <c r="Z108" i="21"/>
  <c r="F107" i="10"/>
  <c r="E108" i="10"/>
  <c r="F108" i="10"/>
  <c r="E109" i="10"/>
  <c r="F109" i="10"/>
  <c r="E110" i="10"/>
  <c r="F110" i="10"/>
  <c r="E111" i="10"/>
  <c r="F111" i="10"/>
  <c r="E112" i="10"/>
  <c r="F112" i="10"/>
  <c r="E113" i="10"/>
  <c r="F113" i="10"/>
  <c r="E114" i="10"/>
  <c r="F114" i="10"/>
  <c r="E115" i="10"/>
  <c r="F115" i="10"/>
  <c r="E116" i="10"/>
  <c r="F116" i="10"/>
  <c r="E117" i="10"/>
  <c r="F117" i="10"/>
  <c r="E118" i="10"/>
  <c r="F118" i="10"/>
  <c r="E119" i="10"/>
  <c r="F119" i="10"/>
  <c r="E120" i="10"/>
  <c r="F120" i="10"/>
  <c r="E121" i="10"/>
  <c r="F121" i="10"/>
  <c r="E122" i="10"/>
  <c r="F122" i="10"/>
  <c r="E123" i="10"/>
  <c r="F123" i="10"/>
  <c r="E124" i="10"/>
  <c r="Z125" i="21"/>
  <c r="F124" i="10"/>
  <c r="E125" i="10"/>
  <c r="F125" i="10"/>
  <c r="E126" i="10"/>
  <c r="F126" i="10"/>
  <c r="E127" i="10"/>
  <c r="F127" i="10"/>
  <c r="E128" i="10"/>
  <c r="F128" i="10"/>
  <c r="E129" i="10"/>
  <c r="F129" i="10"/>
  <c r="E130" i="10"/>
  <c r="F130" i="10"/>
  <c r="E131" i="10"/>
  <c r="F131" i="10"/>
  <c r="E132" i="10"/>
  <c r="F132" i="10"/>
  <c r="E133" i="10"/>
  <c r="F133" i="10"/>
  <c r="E134" i="10"/>
  <c r="F134" i="10"/>
  <c r="E135" i="10"/>
  <c r="F135" i="10"/>
  <c r="E136" i="10"/>
  <c r="F136" i="10"/>
  <c r="E137" i="10"/>
  <c r="F137" i="10"/>
  <c r="E138" i="10"/>
  <c r="F138" i="10"/>
  <c r="Y8" i="21"/>
  <c r="E7" i="10"/>
  <c r="Z8" i="21"/>
  <c r="F7" i="10"/>
  <c r="Y9" i="21"/>
  <c r="E8" i="10"/>
  <c r="Z9" i="21"/>
  <c r="F8" i="10"/>
  <c r="Y10" i="21"/>
  <c r="E9" i="10"/>
  <c r="Z10" i="21"/>
  <c r="F9" i="10"/>
  <c r="Y11" i="21"/>
  <c r="E10" i="10"/>
  <c r="Z11" i="21"/>
  <c r="F10" i="10"/>
  <c r="Y12" i="21"/>
  <c r="E11" i="10"/>
  <c r="Z12" i="21"/>
  <c r="F11" i="10"/>
  <c r="Y13" i="21"/>
  <c r="E12" i="10"/>
  <c r="F12" i="10"/>
  <c r="Y14" i="21"/>
  <c r="E13" i="10"/>
  <c r="F13" i="10"/>
  <c r="Y15" i="21"/>
  <c r="E14" i="10"/>
  <c r="Z15" i="21"/>
  <c r="F14" i="10"/>
  <c r="Y16" i="21"/>
  <c r="E15" i="10"/>
  <c r="Z16" i="21"/>
  <c r="F15" i="10"/>
  <c r="Y17" i="21"/>
  <c r="E16" i="10"/>
  <c r="Z17" i="21"/>
  <c r="F16" i="10"/>
  <c r="Y18" i="21"/>
  <c r="E17" i="10"/>
  <c r="Z18" i="21"/>
  <c r="F17" i="10"/>
  <c r="Y7" i="21"/>
  <c r="E6" i="10"/>
  <c r="Z7" i="21"/>
  <c r="F6" i="10"/>
  <c r="Y6" i="21"/>
  <c r="E5" i="10"/>
  <c r="Z6" i="21"/>
  <c r="F5" i="10"/>
  <c r="Y5" i="21"/>
  <c r="E4" i="10"/>
  <c r="Z5" i="21"/>
  <c r="F4" i="10"/>
  <c r="Y4" i="21"/>
  <c r="E3" i="10"/>
  <c r="Z4" i="21"/>
  <c r="F3" i="10"/>
  <c r="Z3" i="21"/>
  <c r="F2" i="10"/>
  <c r="Y3" i="21"/>
  <c r="E2" i="10"/>
  <c r="AD135" i="21"/>
  <c r="S59" i="21"/>
  <c r="K58" i="2"/>
  <c r="AE135" i="21"/>
  <c r="T59" i="21"/>
  <c r="L58" i="2"/>
  <c r="AD137" i="21"/>
  <c r="S60" i="21"/>
  <c r="K59" i="2"/>
  <c r="AE137" i="21"/>
  <c r="T60" i="21"/>
  <c r="L59" i="2"/>
  <c r="AD138" i="21"/>
  <c r="S61" i="21"/>
  <c r="K60" i="2"/>
  <c r="AE138" i="21"/>
  <c r="T61" i="21"/>
  <c r="L60" i="2"/>
  <c r="AD139" i="21"/>
  <c r="S62" i="21"/>
  <c r="K61" i="2"/>
  <c r="AE139" i="21"/>
  <c r="T62" i="21"/>
  <c r="L61" i="2"/>
  <c r="AD134" i="21"/>
  <c r="S58" i="21"/>
  <c r="K57" i="2"/>
  <c r="AE134" i="21"/>
  <c r="T58" i="21"/>
  <c r="L57" i="2"/>
  <c r="AD133" i="21"/>
  <c r="S57" i="21"/>
  <c r="K56" i="2"/>
  <c r="AE133" i="21"/>
  <c r="T57" i="21"/>
  <c r="L56" i="2"/>
  <c r="AD130" i="21"/>
  <c r="S56" i="21"/>
  <c r="K55" i="2"/>
  <c r="AE130" i="21"/>
  <c r="T56" i="21"/>
  <c r="L55" i="2"/>
  <c r="AD108" i="21"/>
  <c r="S47" i="21"/>
  <c r="K46" i="2"/>
  <c r="AE108" i="21"/>
  <c r="T47" i="21"/>
  <c r="L46" i="2"/>
  <c r="AD109" i="21"/>
  <c r="S48" i="21"/>
  <c r="K47" i="2"/>
  <c r="AE109" i="21"/>
  <c r="T48" i="21"/>
  <c r="L47" i="2"/>
  <c r="AD114" i="21"/>
  <c r="S49" i="21"/>
  <c r="K48" i="2"/>
  <c r="AE114" i="21"/>
  <c r="T49" i="21"/>
  <c r="L48" i="2"/>
  <c r="AD118" i="21"/>
  <c r="S50" i="21"/>
  <c r="K49" i="2"/>
  <c r="AE118" i="21"/>
  <c r="T50" i="21"/>
  <c r="L49" i="2"/>
  <c r="AD122" i="21"/>
  <c r="S51" i="21"/>
  <c r="K50" i="2"/>
  <c r="AE122" i="21"/>
  <c r="T51" i="21"/>
  <c r="L50" i="2"/>
  <c r="AD125" i="21"/>
  <c r="S52" i="21"/>
  <c r="K51" i="2"/>
  <c r="AE125" i="21"/>
  <c r="T52" i="21"/>
  <c r="L51" i="2"/>
  <c r="AD126" i="21"/>
  <c r="S53" i="21"/>
  <c r="K52" i="2"/>
  <c r="AE126" i="21"/>
  <c r="T53" i="21"/>
  <c r="L52" i="2"/>
  <c r="AD127" i="21"/>
  <c r="S54" i="21"/>
  <c r="K53" i="2"/>
  <c r="AE127" i="21"/>
  <c r="T54" i="21"/>
  <c r="L53" i="2"/>
  <c r="AD129" i="21"/>
  <c r="S55" i="21"/>
  <c r="K54" i="2"/>
  <c r="AE129" i="21"/>
  <c r="T55" i="21"/>
  <c r="L54" i="2"/>
  <c r="AD107" i="21"/>
  <c r="S46" i="21"/>
  <c r="K45" i="2"/>
  <c r="AE107" i="21"/>
  <c r="T46" i="21"/>
  <c r="L45" i="2"/>
  <c r="AD101" i="21"/>
  <c r="S43" i="21"/>
  <c r="K42" i="2"/>
  <c r="AE101" i="21"/>
  <c r="T43" i="21"/>
  <c r="L42" i="2"/>
  <c r="AD104" i="21"/>
  <c r="S44" i="21"/>
  <c r="K43" i="2"/>
  <c r="AE104" i="21"/>
  <c r="T44" i="21"/>
  <c r="L43" i="2"/>
  <c r="AD106" i="21"/>
  <c r="S45" i="21"/>
  <c r="K44" i="2"/>
  <c r="AE106" i="21"/>
  <c r="T45" i="21"/>
  <c r="L44" i="2"/>
  <c r="AD100" i="21"/>
  <c r="S42" i="21"/>
  <c r="K41" i="2"/>
  <c r="AE100" i="21"/>
  <c r="T42" i="21"/>
  <c r="L41" i="2"/>
  <c r="AD79" i="21"/>
  <c r="S34" i="21"/>
  <c r="K33" i="2"/>
  <c r="AE79" i="21"/>
  <c r="T34" i="21"/>
  <c r="L33" i="2"/>
  <c r="AD80" i="21"/>
  <c r="S35" i="21"/>
  <c r="K34" i="2"/>
  <c r="AE80" i="21"/>
  <c r="T35" i="21"/>
  <c r="L34" i="2"/>
  <c r="AD82" i="21"/>
  <c r="S36" i="21"/>
  <c r="K35" i="2"/>
  <c r="AE82" i="21"/>
  <c r="T36" i="21"/>
  <c r="L35" i="2"/>
  <c r="AD86" i="21"/>
  <c r="S37" i="21"/>
  <c r="K36" i="2"/>
  <c r="AE86" i="21"/>
  <c r="T37" i="21"/>
  <c r="L36" i="2"/>
  <c r="AD89" i="21"/>
  <c r="S38" i="21"/>
  <c r="K37" i="2"/>
  <c r="AE89" i="21"/>
  <c r="T38" i="21"/>
  <c r="L37" i="2"/>
  <c r="AD91" i="21"/>
  <c r="S39" i="21"/>
  <c r="K38" i="2"/>
  <c r="AE91" i="21"/>
  <c r="T39" i="21"/>
  <c r="L38" i="2"/>
  <c r="AD93" i="21"/>
  <c r="S40" i="21"/>
  <c r="K39" i="2"/>
  <c r="AE93" i="21"/>
  <c r="T40" i="21"/>
  <c r="L39" i="2"/>
  <c r="AD94" i="21"/>
  <c r="S41" i="21"/>
  <c r="K40" i="2"/>
  <c r="AE94" i="21"/>
  <c r="T41" i="21"/>
  <c r="L40" i="2"/>
  <c r="AD75" i="21"/>
  <c r="S30" i="21"/>
  <c r="K29" i="2"/>
  <c r="AE75" i="21"/>
  <c r="T30" i="21"/>
  <c r="L29" i="2"/>
  <c r="AD76" i="21"/>
  <c r="S31" i="21"/>
  <c r="K30" i="2"/>
  <c r="AE76" i="21"/>
  <c r="T31" i="21"/>
  <c r="L30" i="2"/>
  <c r="AD77" i="21"/>
  <c r="S32" i="21"/>
  <c r="K31" i="2"/>
  <c r="AE77" i="21"/>
  <c r="T32" i="21"/>
  <c r="L31" i="2"/>
  <c r="AD78" i="21"/>
  <c r="S33" i="21"/>
  <c r="K32" i="2"/>
  <c r="AE78" i="21"/>
  <c r="T33" i="21"/>
  <c r="L32" i="2"/>
  <c r="AD55" i="21"/>
  <c r="S20" i="21"/>
  <c r="K19" i="2"/>
  <c r="AE55" i="21"/>
  <c r="T20" i="21"/>
  <c r="L19" i="2"/>
  <c r="AD57" i="21"/>
  <c r="S21" i="21"/>
  <c r="K20" i="2"/>
  <c r="AE57" i="21"/>
  <c r="T21" i="21"/>
  <c r="L20" i="2"/>
  <c r="AD58" i="21"/>
  <c r="S22" i="21"/>
  <c r="K21" i="2"/>
  <c r="AE58" i="21"/>
  <c r="T22" i="21"/>
  <c r="L21" i="2"/>
  <c r="AD62" i="21"/>
  <c r="S23" i="21"/>
  <c r="K22" i="2"/>
  <c r="AE62" i="21"/>
  <c r="T23" i="21"/>
  <c r="L22" i="2"/>
  <c r="AD63" i="21"/>
  <c r="S24" i="21"/>
  <c r="K23" i="2"/>
  <c r="AE63" i="21"/>
  <c r="T24" i="21"/>
  <c r="L23" i="2"/>
  <c r="AD66" i="21"/>
  <c r="S25" i="21"/>
  <c r="K24" i="2"/>
  <c r="AE66" i="21"/>
  <c r="T25" i="21"/>
  <c r="L24" i="2"/>
  <c r="AD69" i="21"/>
  <c r="S26" i="21"/>
  <c r="K25" i="2"/>
  <c r="AE69" i="21"/>
  <c r="T26" i="21"/>
  <c r="L25" i="2"/>
  <c r="AD70" i="21"/>
  <c r="S27" i="21"/>
  <c r="K26" i="2"/>
  <c r="AE70" i="21"/>
  <c r="T27" i="21"/>
  <c r="L26" i="2"/>
  <c r="AD71" i="21"/>
  <c r="S28" i="21"/>
  <c r="K27" i="2"/>
  <c r="AE71" i="21"/>
  <c r="T28" i="21"/>
  <c r="L27" i="2"/>
  <c r="AD73" i="21"/>
  <c r="S29" i="21"/>
  <c r="K28" i="2"/>
  <c r="AE73" i="21"/>
  <c r="T29" i="21"/>
  <c r="L28" i="2"/>
  <c r="AD51" i="21"/>
  <c r="S19" i="21"/>
  <c r="K18" i="2"/>
  <c r="AE51" i="21"/>
  <c r="T19" i="21"/>
  <c r="L18" i="2"/>
  <c r="AD40" i="21"/>
  <c r="S15" i="21"/>
  <c r="K14" i="2"/>
  <c r="AE40" i="21"/>
  <c r="T15" i="21"/>
  <c r="L14" i="2"/>
  <c r="AD43" i="21"/>
  <c r="S16" i="21"/>
  <c r="K15" i="2"/>
  <c r="AE43" i="21"/>
  <c r="T16" i="21"/>
  <c r="L15" i="2"/>
  <c r="AD41" i="21"/>
  <c r="S17" i="21"/>
  <c r="K16" i="2"/>
  <c r="AE41" i="21"/>
  <c r="T17" i="21"/>
  <c r="L16" i="2"/>
  <c r="AD47" i="21"/>
  <c r="S18" i="21"/>
  <c r="K17" i="2"/>
  <c r="AE47" i="21"/>
  <c r="T18" i="21"/>
  <c r="L17" i="2"/>
  <c r="AD19" i="21"/>
  <c r="S8" i="21"/>
  <c r="K7" i="2"/>
  <c r="AE19" i="21"/>
  <c r="T8" i="21"/>
  <c r="L7" i="2"/>
  <c r="AD21" i="21"/>
  <c r="S9" i="21"/>
  <c r="K8" i="2"/>
  <c r="AE21" i="21"/>
  <c r="T9" i="21"/>
  <c r="L8" i="2"/>
  <c r="AD23" i="21"/>
  <c r="S10" i="21"/>
  <c r="K9" i="2"/>
  <c r="AE23" i="21"/>
  <c r="T10" i="21"/>
  <c r="L9" i="2"/>
  <c r="AD29" i="21"/>
  <c r="S11" i="21"/>
  <c r="K10" i="2"/>
  <c r="AE29" i="21"/>
  <c r="T11" i="21"/>
  <c r="L10" i="2"/>
  <c r="AD30" i="21"/>
  <c r="S12" i="21"/>
  <c r="K11" i="2"/>
  <c r="AE30" i="21"/>
  <c r="T12" i="21"/>
  <c r="L11" i="2"/>
  <c r="AD32" i="21"/>
  <c r="S13" i="21"/>
  <c r="K12" i="2"/>
  <c r="AE32" i="21"/>
  <c r="T13" i="21"/>
  <c r="L12" i="2"/>
  <c r="AD36" i="21"/>
  <c r="S14" i="21"/>
  <c r="K13" i="2"/>
  <c r="AE36" i="21"/>
  <c r="T14" i="21"/>
  <c r="L13" i="2"/>
  <c r="AD15" i="21"/>
  <c r="S6" i="21"/>
  <c r="K5" i="2"/>
  <c r="AE15" i="21"/>
  <c r="T6" i="21"/>
  <c r="L5" i="2"/>
  <c r="AD17" i="21"/>
  <c r="S7" i="21"/>
  <c r="K6" i="2"/>
  <c r="AE17" i="21"/>
  <c r="T7" i="21"/>
  <c r="L6" i="2"/>
  <c r="AD11" i="21"/>
  <c r="S5" i="21"/>
  <c r="K4" i="2"/>
  <c r="AE11" i="21"/>
  <c r="T5" i="21"/>
  <c r="L4" i="2"/>
  <c r="AD7" i="21"/>
  <c r="S4" i="21"/>
  <c r="K3" i="2"/>
  <c r="AE7" i="21"/>
  <c r="T4" i="21"/>
  <c r="L3" i="2"/>
  <c r="AE3" i="21"/>
  <c r="T3" i="21"/>
  <c r="L2" i="2"/>
  <c r="AD3" i="21"/>
  <c r="S3" i="21"/>
  <c r="K2" i="2"/>
  <c r="U19" i="21"/>
  <c r="I18" i="2"/>
  <c r="J18" i="2"/>
  <c r="U20" i="21"/>
  <c r="I19" i="2"/>
  <c r="J19" i="2"/>
  <c r="U21" i="21"/>
  <c r="I20" i="2"/>
  <c r="J20" i="2"/>
  <c r="U22" i="21"/>
  <c r="I21" i="2"/>
  <c r="J21" i="2"/>
  <c r="U23" i="21"/>
  <c r="I22" i="2"/>
  <c r="J22" i="2"/>
  <c r="U24" i="21"/>
  <c r="I23" i="2"/>
  <c r="J23" i="2"/>
  <c r="U25" i="21"/>
  <c r="I24" i="2"/>
  <c r="J24" i="2"/>
  <c r="U26" i="21"/>
  <c r="I25" i="2"/>
  <c r="J25" i="2"/>
  <c r="U27" i="21"/>
  <c r="I26" i="2"/>
  <c r="J26" i="2"/>
  <c r="U28" i="21"/>
  <c r="I27" i="2"/>
  <c r="J27" i="2"/>
  <c r="U29" i="21"/>
  <c r="I28" i="2"/>
  <c r="J28" i="2"/>
  <c r="U30" i="21"/>
  <c r="I29" i="2"/>
  <c r="J29" i="2"/>
  <c r="U31" i="21"/>
  <c r="I30" i="2"/>
  <c r="J30" i="2"/>
  <c r="U32" i="21"/>
  <c r="I31" i="2"/>
  <c r="J31" i="2"/>
  <c r="U33" i="21"/>
  <c r="I32" i="2"/>
  <c r="J32" i="2"/>
  <c r="U34" i="21"/>
  <c r="I33" i="2"/>
  <c r="J33" i="2"/>
  <c r="U35" i="21"/>
  <c r="I34" i="2"/>
  <c r="J34" i="2"/>
  <c r="U36" i="21"/>
  <c r="I35" i="2"/>
  <c r="J35" i="2"/>
  <c r="U37" i="21"/>
  <c r="I36" i="2"/>
  <c r="J36" i="2"/>
  <c r="U38" i="21"/>
  <c r="I37" i="2"/>
  <c r="J37" i="2"/>
  <c r="U39" i="21"/>
  <c r="I38" i="2"/>
  <c r="J38" i="2"/>
  <c r="U40" i="21"/>
  <c r="I39" i="2"/>
  <c r="J39" i="2"/>
  <c r="U41" i="21"/>
  <c r="I40" i="2"/>
  <c r="J40" i="2"/>
  <c r="U42" i="21"/>
  <c r="I41" i="2"/>
  <c r="J41" i="2"/>
  <c r="U43" i="21"/>
  <c r="I42" i="2"/>
  <c r="J42" i="2"/>
  <c r="U44" i="21"/>
  <c r="I43" i="2"/>
  <c r="J43" i="2"/>
  <c r="U45" i="21"/>
  <c r="I44" i="2"/>
  <c r="J44" i="2"/>
  <c r="U46" i="21"/>
  <c r="I45" i="2"/>
  <c r="J45" i="2"/>
  <c r="U47" i="21"/>
  <c r="I46" i="2"/>
  <c r="J46" i="2"/>
  <c r="U48" i="21"/>
  <c r="I47" i="2"/>
  <c r="J47" i="2"/>
  <c r="U49" i="21"/>
  <c r="I48" i="2"/>
  <c r="J48" i="2"/>
  <c r="U50" i="21"/>
  <c r="I49" i="2"/>
  <c r="J49" i="2"/>
  <c r="U51" i="21"/>
  <c r="I50" i="2"/>
  <c r="J50" i="2"/>
  <c r="U52" i="21"/>
  <c r="I51" i="2"/>
  <c r="J51" i="2"/>
  <c r="U53" i="21"/>
  <c r="I52" i="2"/>
  <c r="J52" i="2"/>
  <c r="U54" i="21"/>
  <c r="I53" i="2"/>
  <c r="J53" i="2"/>
  <c r="U55" i="21"/>
  <c r="I54" i="2"/>
  <c r="J54" i="2"/>
  <c r="U56" i="21"/>
  <c r="I55" i="2"/>
  <c r="J55" i="2"/>
  <c r="U57" i="21"/>
  <c r="I56" i="2"/>
  <c r="J56" i="2"/>
  <c r="U58" i="21"/>
  <c r="I57" i="2"/>
  <c r="J57" i="2"/>
  <c r="U59" i="21"/>
  <c r="I58" i="2"/>
  <c r="J58" i="2"/>
  <c r="U60" i="21"/>
  <c r="I59" i="2"/>
  <c r="J59" i="2"/>
  <c r="U61" i="21"/>
  <c r="I60" i="2"/>
  <c r="J60" i="2"/>
  <c r="U62" i="21"/>
  <c r="I61" i="2"/>
  <c r="J61" i="2"/>
  <c r="U4" i="21"/>
  <c r="I3" i="2"/>
  <c r="J3" i="2"/>
  <c r="U5" i="21"/>
  <c r="I4" i="2"/>
  <c r="J4" i="2"/>
  <c r="U6" i="21"/>
  <c r="I5" i="2"/>
  <c r="J5" i="2"/>
  <c r="U7" i="21"/>
  <c r="I6" i="2"/>
  <c r="J6" i="2"/>
  <c r="U8" i="21"/>
  <c r="I7" i="2"/>
  <c r="J7" i="2"/>
  <c r="U9" i="21"/>
  <c r="I8" i="2"/>
  <c r="J8" i="2"/>
  <c r="U10" i="21"/>
  <c r="I9" i="2"/>
  <c r="J9" i="2"/>
  <c r="U11" i="21"/>
  <c r="I10" i="2"/>
  <c r="J10" i="2"/>
  <c r="U12" i="21"/>
  <c r="I11" i="2"/>
  <c r="J11" i="2"/>
  <c r="U13" i="21"/>
  <c r="I12" i="2"/>
  <c r="J12" i="2"/>
  <c r="U14" i="21"/>
  <c r="I13" i="2"/>
  <c r="J13" i="2"/>
  <c r="U15" i="21"/>
  <c r="I14" i="2"/>
  <c r="J14" i="2"/>
  <c r="U16" i="21"/>
  <c r="I15" i="2"/>
  <c r="J15" i="2"/>
  <c r="U17" i="21"/>
  <c r="I16" i="2"/>
  <c r="J16" i="2"/>
  <c r="U18" i="21"/>
  <c r="I17" i="2"/>
  <c r="J17" i="2"/>
  <c r="U3" i="21"/>
  <c r="I2" i="2"/>
  <c r="J2"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44" i="2"/>
  <c r="F44" i="2"/>
  <c r="E45" i="2"/>
  <c r="F45" i="2"/>
  <c r="E37" i="2"/>
  <c r="F37" i="2"/>
  <c r="E38" i="2"/>
  <c r="F38" i="2"/>
  <c r="E39" i="2"/>
  <c r="F39" i="2"/>
  <c r="E40" i="2"/>
  <c r="F40" i="2"/>
  <c r="E41" i="2"/>
  <c r="F41" i="2"/>
  <c r="E42" i="2"/>
  <c r="F42" i="2"/>
  <c r="E43" i="2"/>
  <c r="F43" i="2"/>
  <c r="E35" i="2"/>
  <c r="F35" i="2"/>
  <c r="E36" i="2"/>
  <c r="F36" i="2"/>
  <c r="E28" i="2"/>
  <c r="F28" i="2"/>
  <c r="E29" i="2"/>
  <c r="F29" i="2"/>
  <c r="E30" i="2"/>
  <c r="F30" i="2"/>
  <c r="E31" i="2"/>
  <c r="F31" i="2"/>
  <c r="E32" i="2"/>
  <c r="F32" i="2"/>
  <c r="E33" i="2"/>
  <c r="F33" i="2"/>
  <c r="E34" i="2"/>
  <c r="F34" i="2"/>
  <c r="E16" i="2"/>
  <c r="F16" i="2"/>
  <c r="E17" i="2"/>
  <c r="F17" i="2"/>
  <c r="E18" i="2"/>
  <c r="F18" i="2"/>
  <c r="E19" i="2"/>
  <c r="F19" i="2"/>
  <c r="E20" i="2"/>
  <c r="F20" i="2"/>
  <c r="E21" i="2"/>
  <c r="F21" i="2"/>
  <c r="E22" i="2"/>
  <c r="F22" i="2"/>
  <c r="E23" i="2"/>
  <c r="F23" i="2"/>
  <c r="E24" i="2"/>
  <c r="F24" i="2"/>
  <c r="E25" i="2"/>
  <c r="F25" i="2"/>
  <c r="E26" i="2"/>
  <c r="F26" i="2"/>
  <c r="E27" i="2"/>
  <c r="F27" i="2"/>
  <c r="E9" i="2"/>
  <c r="F9" i="2"/>
  <c r="E10" i="2"/>
  <c r="F10" i="2"/>
  <c r="E11" i="2"/>
  <c r="F11" i="2"/>
  <c r="E12" i="2"/>
  <c r="F12" i="2"/>
  <c r="E13" i="2"/>
  <c r="F13" i="2"/>
  <c r="E14" i="2"/>
  <c r="F14" i="2"/>
  <c r="E15" i="2"/>
  <c r="F15" i="2"/>
  <c r="E3" i="2"/>
  <c r="F3" i="2"/>
  <c r="E4" i="2"/>
  <c r="F4" i="2"/>
  <c r="E5" i="2"/>
  <c r="F5" i="2"/>
  <c r="E6" i="2"/>
  <c r="F6" i="2"/>
  <c r="E7" i="2"/>
  <c r="F7" i="2"/>
  <c r="E8" i="2"/>
  <c r="F8" i="2"/>
  <c r="F2" i="2"/>
  <c r="E2" i="2"/>
  <c r="AD31" i="21"/>
  <c r="AE31" i="21"/>
  <c r="AD33" i="21"/>
  <c r="AE33" i="21"/>
  <c r="AD34" i="21"/>
  <c r="AE34" i="21"/>
  <c r="AD35" i="21"/>
  <c r="AE35" i="21"/>
  <c r="AD37" i="21"/>
  <c r="AE37" i="21"/>
  <c r="AD38" i="21"/>
  <c r="AE38" i="21"/>
  <c r="AD39" i="21"/>
  <c r="AE39" i="21"/>
  <c r="AD42" i="21"/>
  <c r="AE42" i="21"/>
  <c r="AD44" i="21"/>
  <c r="AE44" i="21"/>
  <c r="AD45" i="21"/>
  <c r="AE45" i="21"/>
  <c r="AD46" i="21"/>
  <c r="AE46" i="21"/>
  <c r="AD48" i="21"/>
  <c r="AE48" i="21"/>
  <c r="AD49" i="21"/>
  <c r="AE49" i="21"/>
  <c r="AD50" i="21"/>
  <c r="AE50" i="21"/>
  <c r="AD52" i="21"/>
  <c r="AE52" i="21"/>
  <c r="AD53" i="21"/>
  <c r="AE53" i="21"/>
  <c r="AD54" i="21"/>
  <c r="AE54" i="21"/>
  <c r="AD56" i="21"/>
  <c r="AE56" i="21"/>
  <c r="AD59" i="21"/>
  <c r="AE59" i="21"/>
  <c r="AD60" i="21"/>
  <c r="AE60" i="21"/>
  <c r="AD61" i="21"/>
  <c r="AE61" i="21"/>
  <c r="AD64" i="21"/>
  <c r="AE64" i="21"/>
  <c r="AD65" i="21"/>
  <c r="AE65" i="21"/>
  <c r="AD67" i="21"/>
  <c r="AE67" i="21"/>
  <c r="AD68" i="21"/>
  <c r="AE68" i="21"/>
  <c r="AD72" i="21"/>
  <c r="AE72" i="21"/>
  <c r="AD74" i="21"/>
  <c r="AE74" i="21"/>
  <c r="AD81" i="21"/>
  <c r="AE81" i="21"/>
  <c r="AD83" i="21"/>
  <c r="AE83" i="21"/>
  <c r="AD84" i="21"/>
  <c r="AE84" i="21"/>
  <c r="AD85" i="21"/>
  <c r="AE85" i="21"/>
  <c r="AD87" i="21"/>
  <c r="AE87" i="21"/>
  <c r="AD88" i="21"/>
  <c r="AE88" i="21"/>
  <c r="AD90" i="21"/>
  <c r="AE90" i="21"/>
  <c r="AD92" i="21"/>
  <c r="AE92" i="21"/>
  <c r="AD95" i="21"/>
  <c r="AE95" i="21"/>
  <c r="AD96" i="21"/>
  <c r="AE96" i="21"/>
  <c r="AD97" i="21"/>
  <c r="AE97" i="21"/>
  <c r="AD98" i="21"/>
  <c r="AE98" i="21"/>
  <c r="AD99" i="21"/>
  <c r="AE99" i="21"/>
  <c r="AD102" i="21"/>
  <c r="AE102" i="21"/>
  <c r="AD103" i="21"/>
  <c r="AE103" i="21"/>
  <c r="AD105" i="21"/>
  <c r="AE105" i="21"/>
  <c r="AD110" i="21"/>
  <c r="AE110" i="21"/>
  <c r="AD111" i="21"/>
  <c r="AE111" i="21"/>
  <c r="AD112" i="21"/>
  <c r="AE112" i="21"/>
  <c r="AD113" i="21"/>
  <c r="AE113" i="21"/>
  <c r="AD115" i="21"/>
  <c r="AE115" i="21"/>
  <c r="AD116" i="21"/>
  <c r="AE116" i="21"/>
  <c r="AD117" i="21"/>
  <c r="AE117" i="21"/>
  <c r="AD119" i="21"/>
  <c r="AE119" i="21"/>
  <c r="AD120" i="21"/>
  <c r="AE120" i="21"/>
  <c r="AD121" i="21"/>
  <c r="AE121" i="21"/>
  <c r="AD123" i="21"/>
  <c r="AE123" i="21"/>
  <c r="AD124" i="21"/>
  <c r="AE124" i="21"/>
  <c r="AD128" i="21"/>
  <c r="AE128" i="21"/>
  <c r="AD131" i="21"/>
  <c r="AE131" i="21"/>
  <c r="AD132" i="21"/>
  <c r="AE132" i="21"/>
  <c r="AD136" i="21"/>
  <c r="AE136" i="21"/>
  <c r="AD4" i="21"/>
  <c r="AE4" i="21"/>
  <c r="AD5" i="21"/>
  <c r="AE5" i="21"/>
  <c r="AD6" i="21"/>
  <c r="AE6" i="21"/>
  <c r="AD8" i="21"/>
  <c r="AE8" i="21"/>
  <c r="AD9" i="21"/>
  <c r="AE9" i="21"/>
  <c r="AD10" i="21"/>
  <c r="AE10" i="21"/>
  <c r="AD12" i="21"/>
  <c r="AE12" i="21"/>
  <c r="AD13" i="21"/>
  <c r="AE13" i="21"/>
  <c r="AD14" i="21"/>
  <c r="AE14" i="21"/>
  <c r="AD16" i="21"/>
  <c r="AE16" i="21"/>
  <c r="AD18" i="21"/>
  <c r="AE18" i="21"/>
  <c r="AD20" i="21"/>
  <c r="AE20" i="21"/>
  <c r="AD22" i="21"/>
  <c r="AE22" i="21"/>
  <c r="AD24" i="21"/>
  <c r="AE24" i="21"/>
  <c r="AD25" i="21"/>
  <c r="AE25" i="21"/>
  <c r="AD26" i="21"/>
  <c r="AE26" i="21"/>
  <c r="AD27" i="21"/>
  <c r="AE27" i="21"/>
  <c r="AD28" i="21"/>
  <c r="AE28" i="21"/>
  <c r="R8" i="18"/>
  <c r="L6" i="20"/>
  <c r="R9" i="18"/>
  <c r="L7" i="20"/>
  <c r="R10" i="18"/>
  <c r="L8" i="20"/>
  <c r="R11" i="18"/>
  <c r="L9" i="20"/>
  <c r="R12" i="18"/>
  <c r="L10" i="20"/>
  <c r="R13" i="18"/>
  <c r="L11" i="20"/>
  <c r="R14" i="18"/>
  <c r="L12" i="20"/>
  <c r="R15" i="18"/>
  <c r="L13" i="20"/>
  <c r="R16" i="18"/>
  <c r="L14" i="20"/>
  <c r="R17" i="18"/>
  <c r="L15" i="20"/>
  <c r="R18" i="18"/>
  <c r="L16" i="20"/>
  <c r="R19" i="18"/>
  <c r="L17" i="20"/>
  <c r="R20" i="18"/>
  <c r="L18" i="20"/>
  <c r="R21" i="18"/>
  <c r="L19" i="20"/>
  <c r="R22" i="18"/>
  <c r="L20" i="20"/>
  <c r="R23" i="18"/>
  <c r="L21" i="20"/>
  <c r="R24" i="18"/>
  <c r="L22" i="20"/>
  <c r="R7" i="18"/>
  <c r="L5" i="20"/>
  <c r="R6" i="18"/>
  <c r="L4" i="20"/>
  <c r="R5" i="18"/>
  <c r="L3" i="20"/>
  <c r="R4" i="18"/>
  <c r="L2" i="20"/>
  <c r="S5" i="18"/>
  <c r="M3" i="20"/>
  <c r="S6" i="18"/>
  <c r="M4" i="20"/>
  <c r="S7" i="18"/>
  <c r="M5" i="20"/>
  <c r="S8" i="18"/>
  <c r="M6" i="20"/>
  <c r="S9" i="18"/>
  <c r="M7" i="20"/>
  <c r="S10" i="18"/>
  <c r="M8" i="20"/>
  <c r="S11" i="18"/>
  <c r="M9" i="20"/>
  <c r="S12" i="18"/>
  <c r="M10" i="20"/>
  <c r="S13" i="18"/>
  <c r="M11" i="20"/>
  <c r="S14" i="18"/>
  <c r="M12" i="20"/>
  <c r="S15" i="18"/>
  <c r="M13" i="20"/>
  <c r="S16" i="18"/>
  <c r="M14" i="20"/>
  <c r="S17" i="18"/>
  <c r="M15" i="20"/>
  <c r="S18" i="18"/>
  <c r="M16" i="20"/>
  <c r="S19" i="18"/>
  <c r="M17" i="20"/>
  <c r="S20" i="18"/>
  <c r="M18" i="20"/>
  <c r="S21" i="18"/>
  <c r="M19" i="20"/>
  <c r="S22" i="18"/>
  <c r="M20" i="20"/>
  <c r="S23" i="18"/>
  <c r="M21" i="20"/>
  <c r="S24" i="18"/>
  <c r="M22" i="20"/>
  <c r="S4" i="18"/>
  <c r="M2" i="20"/>
  <c r="F32" i="11"/>
  <c r="G32" i="11"/>
  <c r="R30" i="2"/>
  <c r="F33" i="11"/>
  <c r="G33" i="11"/>
  <c r="R31" i="2"/>
  <c r="F34" i="11"/>
  <c r="G34" i="11"/>
  <c r="R32" i="2"/>
  <c r="F35" i="11"/>
  <c r="G35" i="11"/>
  <c r="R33" i="2"/>
  <c r="F36" i="11"/>
  <c r="G36" i="11"/>
  <c r="R34" i="2"/>
  <c r="F37" i="11"/>
  <c r="G37" i="11"/>
  <c r="R35" i="2"/>
  <c r="F38" i="11"/>
  <c r="G38" i="11"/>
  <c r="R36" i="2"/>
  <c r="F39" i="11"/>
  <c r="G39" i="11"/>
  <c r="R37" i="2"/>
  <c r="F40" i="11"/>
  <c r="G40" i="11"/>
  <c r="R38" i="2"/>
  <c r="F41" i="11"/>
  <c r="G41" i="11"/>
  <c r="R39" i="2"/>
  <c r="F42" i="11"/>
  <c r="G42" i="11"/>
  <c r="R40" i="2"/>
  <c r="F43" i="11"/>
  <c r="G43" i="11"/>
  <c r="R41" i="2"/>
  <c r="F44" i="11"/>
  <c r="G44" i="11"/>
  <c r="R42" i="2"/>
  <c r="F45" i="11"/>
  <c r="G45" i="11"/>
  <c r="R43" i="2"/>
  <c r="F46" i="11"/>
  <c r="G46" i="11"/>
  <c r="R44" i="2"/>
  <c r="F47" i="11"/>
  <c r="G47" i="11"/>
  <c r="R45" i="2"/>
  <c r="F48" i="11"/>
  <c r="G48" i="11"/>
  <c r="R46" i="2"/>
  <c r="F49" i="11"/>
  <c r="G49" i="11"/>
  <c r="R47" i="2"/>
  <c r="F50" i="11"/>
  <c r="G50" i="11"/>
  <c r="R48" i="2"/>
  <c r="F51" i="11"/>
  <c r="G51" i="11"/>
  <c r="R49" i="2"/>
  <c r="F52" i="11"/>
  <c r="G52" i="11"/>
  <c r="R50" i="2"/>
  <c r="F53" i="11"/>
  <c r="G53" i="11"/>
  <c r="R51" i="2"/>
  <c r="F54" i="11"/>
  <c r="G54" i="11"/>
  <c r="R52" i="2"/>
  <c r="F55" i="11"/>
  <c r="G55" i="11"/>
  <c r="R53" i="2"/>
  <c r="F56" i="11"/>
  <c r="G56" i="11"/>
  <c r="R54" i="2"/>
  <c r="F57" i="11"/>
  <c r="G57" i="11"/>
  <c r="R55" i="2"/>
  <c r="F58" i="11"/>
  <c r="G58" i="11"/>
  <c r="R56" i="2"/>
  <c r="F59" i="11"/>
  <c r="G59" i="11"/>
  <c r="R57" i="2"/>
  <c r="F60" i="11"/>
  <c r="G60" i="11"/>
  <c r="R58" i="2"/>
  <c r="F61" i="11"/>
  <c r="G61" i="11"/>
  <c r="R59" i="2"/>
  <c r="F62" i="11"/>
  <c r="G62" i="11"/>
  <c r="R60" i="2"/>
  <c r="F63" i="11"/>
  <c r="G63" i="11"/>
  <c r="R61" i="2"/>
  <c r="F31" i="11"/>
  <c r="G31" i="11"/>
  <c r="R29" i="2"/>
  <c r="F5" i="11"/>
  <c r="G5" i="11"/>
  <c r="R3" i="2"/>
  <c r="F6" i="11"/>
  <c r="G6" i="11"/>
  <c r="R4" i="2"/>
  <c r="F7" i="11"/>
  <c r="G7" i="11"/>
  <c r="R5" i="2"/>
  <c r="F8" i="11"/>
  <c r="G8" i="11"/>
  <c r="R6" i="2"/>
  <c r="F9" i="11"/>
  <c r="G9" i="11"/>
  <c r="R7" i="2"/>
  <c r="F10" i="11"/>
  <c r="G10" i="11"/>
  <c r="R8" i="2"/>
  <c r="F11" i="11"/>
  <c r="G11" i="11"/>
  <c r="R9" i="2"/>
  <c r="F12" i="11"/>
  <c r="G12" i="11"/>
  <c r="R10" i="2"/>
  <c r="F13" i="11"/>
  <c r="G13" i="11"/>
  <c r="R11" i="2"/>
  <c r="F14" i="11"/>
  <c r="G14" i="11"/>
  <c r="R12" i="2"/>
  <c r="F15" i="11"/>
  <c r="G15" i="11"/>
  <c r="R13" i="2"/>
  <c r="F16" i="11"/>
  <c r="G16" i="11"/>
  <c r="R14" i="2"/>
  <c r="F17" i="11"/>
  <c r="G17" i="11"/>
  <c r="R15" i="2"/>
  <c r="F18" i="11"/>
  <c r="G18" i="11"/>
  <c r="R16" i="2"/>
  <c r="F19" i="11"/>
  <c r="G19" i="11"/>
  <c r="R17" i="2"/>
  <c r="F20" i="11"/>
  <c r="G20" i="11"/>
  <c r="R18" i="2"/>
  <c r="F21" i="11"/>
  <c r="G21" i="11"/>
  <c r="R19" i="2"/>
  <c r="F22" i="11"/>
  <c r="G22" i="11"/>
  <c r="R20" i="2"/>
  <c r="F23" i="11"/>
  <c r="G23" i="11"/>
  <c r="R21" i="2"/>
  <c r="F24" i="11"/>
  <c r="G24" i="11"/>
  <c r="R22" i="2"/>
  <c r="F25" i="11"/>
  <c r="G25" i="11"/>
  <c r="R23" i="2"/>
  <c r="F26" i="11"/>
  <c r="G26" i="11"/>
  <c r="R24" i="2"/>
  <c r="F27" i="11"/>
  <c r="G27" i="11"/>
  <c r="R25" i="2"/>
  <c r="F28" i="11"/>
  <c r="G28" i="11"/>
  <c r="R26" i="2"/>
  <c r="F29" i="11"/>
  <c r="G29" i="11"/>
  <c r="R27" i="2"/>
  <c r="F30" i="11"/>
  <c r="G30" i="11"/>
  <c r="R28" i="2"/>
  <c r="F4" i="11"/>
  <c r="G4" i="11"/>
  <c r="R2" i="2"/>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75" i="18"/>
  <c r="S176" i="18"/>
  <c r="S177" i="18"/>
  <c r="S178" i="18"/>
  <c r="S179" i="18"/>
  <c r="S180" i="18"/>
  <c r="S181" i="18"/>
  <c r="S182" i="18"/>
  <c r="S183" i="18"/>
  <c r="S184" i="18"/>
  <c r="S185" i="18"/>
  <c r="S186" i="18"/>
  <c r="S187" i="18"/>
  <c r="S188" i="18"/>
  <c r="S189" i="18"/>
  <c r="S190" i="18"/>
  <c r="S191" i="18"/>
  <c r="S192" i="18"/>
  <c r="S193" i="18"/>
  <c r="S194" i="18"/>
  <c r="S195" i="18"/>
  <c r="S196" i="18"/>
  <c r="S25" i="18"/>
  <c r="R194" i="18"/>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142" i="15"/>
  <c r="J143" i="15"/>
  <c r="L143" i="15"/>
  <c r="J144" i="15"/>
  <c r="L144" i="15"/>
  <c r="J145" i="15"/>
  <c r="L145" i="15"/>
  <c r="J146" i="15"/>
  <c r="L146" i="15"/>
  <c r="J147" i="15"/>
  <c r="L147" i="15"/>
  <c r="J148" i="15"/>
  <c r="L148" i="15"/>
  <c r="J149" i="15"/>
  <c r="L149" i="15"/>
  <c r="J150" i="15"/>
  <c r="L150" i="15"/>
  <c r="J151" i="15"/>
  <c r="L151" i="15"/>
  <c r="J152" i="15"/>
  <c r="L152" i="15"/>
  <c r="J153" i="15"/>
  <c r="L153" i="15"/>
  <c r="J154" i="15"/>
  <c r="L154" i="15"/>
  <c r="J155" i="15"/>
  <c r="L155" i="15"/>
  <c r="J156" i="15"/>
  <c r="L156" i="15"/>
  <c r="J157" i="15"/>
  <c r="L157" i="15"/>
  <c r="J158" i="15"/>
  <c r="L158" i="15"/>
  <c r="J159" i="15"/>
  <c r="L159" i="15"/>
  <c r="J160" i="15"/>
  <c r="L160" i="15"/>
  <c r="J161" i="15"/>
  <c r="L161" i="15"/>
  <c r="J162" i="15"/>
  <c r="L162" i="15"/>
  <c r="J163" i="15"/>
  <c r="L163" i="15"/>
  <c r="J164" i="15"/>
  <c r="L164" i="15"/>
  <c r="J165" i="15"/>
  <c r="L165" i="15"/>
  <c r="J166" i="15"/>
  <c r="L166" i="15"/>
  <c r="J167" i="15"/>
  <c r="L167" i="15"/>
  <c r="J168" i="15"/>
  <c r="L168" i="15"/>
  <c r="J169" i="15"/>
  <c r="L169" i="15"/>
  <c r="J170" i="15"/>
  <c r="L170" i="15"/>
  <c r="J171" i="15"/>
  <c r="L171" i="15"/>
  <c r="J172" i="15"/>
  <c r="L172" i="15"/>
  <c r="J173" i="15"/>
  <c r="L173" i="15"/>
  <c r="J174" i="15"/>
  <c r="L174" i="15"/>
  <c r="J175" i="15"/>
  <c r="L175" i="15"/>
  <c r="J176" i="15"/>
  <c r="L176" i="15"/>
  <c r="J177" i="15"/>
  <c r="L177" i="15"/>
  <c r="J178" i="15"/>
  <c r="L178" i="15"/>
  <c r="J179" i="15"/>
  <c r="L179" i="15"/>
  <c r="J180" i="15"/>
  <c r="L180" i="15"/>
  <c r="J181" i="15"/>
  <c r="L181" i="15"/>
  <c r="J182" i="15"/>
  <c r="L182" i="15"/>
  <c r="J183" i="15"/>
  <c r="L183" i="15"/>
  <c r="J184" i="15"/>
  <c r="L184" i="15"/>
  <c r="J185" i="15"/>
  <c r="L185" i="15"/>
  <c r="J186" i="15"/>
  <c r="L186" i="15"/>
  <c r="J187" i="15"/>
  <c r="L187" i="15"/>
  <c r="J188" i="15"/>
  <c r="L188" i="15"/>
  <c r="J189" i="15"/>
  <c r="L189" i="15"/>
  <c r="J190" i="15"/>
  <c r="L190" i="15"/>
  <c r="J191" i="15"/>
  <c r="L191" i="15"/>
  <c r="J192" i="15"/>
  <c r="L192" i="15"/>
  <c r="J193" i="15"/>
  <c r="L193" i="15"/>
  <c r="J194" i="15"/>
  <c r="L194" i="15"/>
  <c r="J195" i="15"/>
  <c r="L195" i="15"/>
  <c r="J196" i="15"/>
  <c r="L196" i="15"/>
  <c r="J197" i="15"/>
  <c r="L197" i="15"/>
  <c r="J198" i="15"/>
  <c r="L198" i="15"/>
  <c r="J199" i="15"/>
  <c r="L199" i="15"/>
  <c r="J200" i="15"/>
  <c r="L200" i="15"/>
  <c r="J201" i="15"/>
  <c r="L201" i="15"/>
  <c r="J202" i="15"/>
  <c r="L202" i="15"/>
  <c r="J203" i="15"/>
  <c r="L203" i="15"/>
  <c r="J204" i="15"/>
  <c r="L204" i="15"/>
  <c r="J205" i="15"/>
  <c r="L205" i="15"/>
  <c r="J206" i="15"/>
  <c r="L206" i="15"/>
  <c r="J207" i="15"/>
  <c r="L207" i="15"/>
  <c r="J208" i="15"/>
  <c r="L208" i="15"/>
  <c r="J209" i="15"/>
  <c r="L209" i="15"/>
  <c r="J210" i="15"/>
  <c r="L210" i="15"/>
  <c r="J211" i="15"/>
  <c r="L211" i="15"/>
  <c r="J212" i="15"/>
  <c r="L212" i="15"/>
  <c r="J213" i="15"/>
  <c r="L213"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J235" i="15"/>
  <c r="L235" i="15"/>
  <c r="J236" i="15"/>
  <c r="L236" i="15"/>
  <c r="J237" i="15"/>
  <c r="L237" i="15"/>
  <c r="J238" i="15"/>
  <c r="L238" i="15"/>
  <c r="J239" i="15"/>
  <c r="L239" i="15"/>
  <c r="J240" i="15"/>
  <c r="L240" i="15"/>
  <c r="J241" i="15"/>
  <c r="L241" i="15"/>
  <c r="J242" i="15"/>
  <c r="L242" i="15"/>
  <c r="J243" i="15"/>
  <c r="L243" i="15"/>
  <c r="J244" i="15"/>
  <c r="L244" i="15"/>
  <c r="J245" i="15"/>
  <c r="L245" i="15"/>
  <c r="J246" i="15"/>
  <c r="L246" i="15"/>
  <c r="J247" i="15"/>
  <c r="L247" i="15"/>
  <c r="J248" i="15"/>
  <c r="L248" i="15"/>
  <c r="J249" i="15"/>
  <c r="L249" i="15"/>
  <c r="J250" i="15"/>
  <c r="L250" i="15"/>
  <c r="J251" i="15"/>
  <c r="L251" i="15"/>
  <c r="J252" i="15"/>
  <c r="L252" i="15"/>
  <c r="J253" i="15"/>
  <c r="L253" i="15"/>
  <c r="J254" i="15"/>
  <c r="L254" i="15"/>
  <c r="J255" i="15"/>
  <c r="L255" i="15"/>
  <c r="J256" i="15"/>
  <c r="L256" i="15"/>
  <c r="J257" i="15"/>
  <c r="L257" i="15"/>
  <c r="J258" i="15"/>
  <c r="L258" i="15"/>
  <c r="J259" i="15"/>
  <c r="L259" i="15"/>
  <c r="J260" i="15"/>
  <c r="L260" i="15"/>
  <c r="J261" i="15"/>
  <c r="L261" i="15"/>
  <c r="J262" i="15"/>
  <c r="L262" i="15"/>
  <c r="J263" i="15"/>
  <c r="L263" i="15"/>
  <c r="J142" i="15"/>
  <c r="L142" i="15"/>
  <c r="F4" i="19"/>
  <c r="I4" i="19"/>
  <c r="F5" i="19"/>
  <c r="I5" i="19"/>
  <c r="F6" i="19"/>
  <c r="I6" i="19"/>
  <c r="F7" i="19"/>
  <c r="I7" i="19"/>
  <c r="F8" i="19"/>
  <c r="I8" i="19"/>
  <c r="F9" i="19"/>
  <c r="I9" i="19"/>
  <c r="F10" i="19"/>
  <c r="I10" i="19"/>
  <c r="F11" i="19"/>
  <c r="I11" i="19"/>
  <c r="F12" i="19"/>
  <c r="I12" i="19"/>
  <c r="F13" i="19"/>
  <c r="I13" i="19"/>
  <c r="F14" i="19"/>
  <c r="I14" i="19"/>
  <c r="F15" i="19"/>
  <c r="I15" i="19"/>
  <c r="F16" i="19"/>
  <c r="I16" i="19"/>
  <c r="F17" i="19"/>
  <c r="I17" i="19"/>
  <c r="F18" i="19"/>
  <c r="I18" i="19"/>
  <c r="F19" i="19"/>
  <c r="I19" i="19"/>
  <c r="F20" i="19"/>
  <c r="I20" i="19"/>
  <c r="F21" i="19"/>
  <c r="I21" i="19"/>
  <c r="F22" i="19"/>
  <c r="I22" i="19"/>
  <c r="F23" i="19"/>
  <c r="I23" i="19"/>
  <c r="F24" i="19"/>
  <c r="I24" i="19"/>
  <c r="F25" i="19"/>
  <c r="I25" i="19"/>
  <c r="F26" i="19"/>
  <c r="I26" i="19"/>
  <c r="F27" i="19"/>
  <c r="I27" i="19"/>
  <c r="F28" i="19"/>
  <c r="I28" i="19"/>
  <c r="F29" i="19"/>
  <c r="I29" i="19"/>
  <c r="F31" i="19"/>
  <c r="I31" i="19"/>
  <c r="F32" i="19"/>
  <c r="I32" i="19"/>
  <c r="F33" i="19"/>
  <c r="I33" i="19"/>
  <c r="F34" i="19"/>
  <c r="I34" i="19"/>
  <c r="F35" i="19"/>
  <c r="I35" i="19"/>
  <c r="F36" i="19"/>
  <c r="I36" i="19"/>
  <c r="F37" i="19"/>
  <c r="I37" i="19"/>
  <c r="F38" i="19"/>
  <c r="I38" i="19"/>
  <c r="I2" i="19"/>
  <c r="F3" i="19"/>
  <c r="I3" i="19"/>
  <c r="V69" i="17"/>
  <c r="U69" i="17"/>
  <c r="W69" i="17"/>
  <c r="X69" i="17"/>
  <c r="Y69" i="17"/>
  <c r="V70" i="17"/>
  <c r="W70" i="17"/>
  <c r="X70" i="17"/>
  <c r="U70" i="17"/>
  <c r="S8" i="17"/>
  <c r="H5" i="15"/>
  <c r="J5" i="15"/>
  <c r="L5" i="15"/>
  <c r="H6" i="15"/>
  <c r="J6" i="15"/>
  <c r="L6" i="15"/>
  <c r="H7" i="15"/>
  <c r="J7" i="15"/>
  <c r="L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H20" i="15"/>
  <c r="J20" i="15"/>
  <c r="L20" i="15"/>
  <c r="H21" i="15"/>
  <c r="J21" i="15"/>
  <c r="L21" i="15"/>
  <c r="H22" i="15"/>
  <c r="J22" i="15"/>
  <c r="L22" i="15"/>
  <c r="H23" i="15"/>
  <c r="J23" i="15"/>
  <c r="L23" i="15"/>
  <c r="H24" i="15"/>
  <c r="J24" i="15"/>
  <c r="L24" i="15"/>
  <c r="H25" i="15"/>
  <c r="J25" i="15"/>
  <c r="L25" i="15"/>
  <c r="H26" i="15"/>
  <c r="J26" i="15"/>
  <c r="L26" i="15"/>
  <c r="H27" i="15"/>
  <c r="J27" i="15"/>
  <c r="L27" i="15"/>
  <c r="H28" i="15"/>
  <c r="J28" i="15"/>
  <c r="L28" i="15"/>
  <c r="H29" i="15"/>
  <c r="J29" i="15"/>
  <c r="L29" i="15"/>
  <c r="H30" i="15"/>
  <c r="J30" i="15"/>
  <c r="L30" i="15"/>
  <c r="H31" i="15"/>
  <c r="J31" i="15"/>
  <c r="L31" i="15"/>
  <c r="H32" i="15"/>
  <c r="J32" i="15"/>
  <c r="L32" i="15"/>
  <c r="H33" i="15"/>
  <c r="J33" i="15"/>
  <c r="L33" i="15"/>
  <c r="H34" i="15"/>
  <c r="J34" i="15"/>
  <c r="L34" i="15"/>
  <c r="H35" i="15"/>
  <c r="J35" i="15"/>
  <c r="L35" i="15"/>
  <c r="H36" i="15"/>
  <c r="J36" i="15"/>
  <c r="L36" i="15"/>
  <c r="H37" i="15"/>
  <c r="J37" i="15"/>
  <c r="L37" i="15"/>
  <c r="H38" i="15"/>
  <c r="J38" i="15"/>
  <c r="L38" i="15"/>
  <c r="H39" i="15"/>
  <c r="J39" i="15"/>
  <c r="L39" i="15"/>
  <c r="H40" i="15"/>
  <c r="J40" i="15"/>
  <c r="L40" i="15"/>
  <c r="H41" i="15"/>
  <c r="J41" i="15"/>
  <c r="L41" i="15"/>
  <c r="H42" i="15"/>
  <c r="J42" i="15"/>
  <c r="L42" i="15"/>
  <c r="H43" i="15"/>
  <c r="J43" i="15"/>
  <c r="L43" i="15"/>
  <c r="H44" i="15"/>
  <c r="J44" i="15"/>
  <c r="L44" i="15"/>
  <c r="H45" i="15"/>
  <c r="J45" i="15"/>
  <c r="L45" i="15"/>
  <c r="H46" i="15"/>
  <c r="J46" i="15"/>
  <c r="L46" i="15"/>
  <c r="H47" i="15"/>
  <c r="J47" i="15"/>
  <c r="L47" i="15"/>
  <c r="H48" i="15"/>
  <c r="J48" i="15"/>
  <c r="L48" i="15"/>
  <c r="H49" i="15"/>
  <c r="J49" i="15"/>
  <c r="L49" i="15"/>
  <c r="H50" i="15"/>
  <c r="J50" i="15"/>
  <c r="L50" i="15"/>
  <c r="H51" i="15"/>
  <c r="J51" i="15"/>
  <c r="L51" i="15"/>
  <c r="H52" i="15"/>
  <c r="J52" i="15"/>
  <c r="L52" i="15"/>
  <c r="H53" i="15"/>
  <c r="J53" i="15"/>
  <c r="L53" i="15"/>
  <c r="H54" i="15"/>
  <c r="J54" i="15"/>
  <c r="L54" i="15"/>
  <c r="H55" i="15"/>
  <c r="J55" i="15"/>
  <c r="L55" i="15"/>
  <c r="H56" i="15"/>
  <c r="J56" i="15"/>
  <c r="L56" i="15"/>
  <c r="H57" i="15"/>
  <c r="J57" i="15"/>
  <c r="L57" i="15"/>
  <c r="H58" i="15"/>
  <c r="J58" i="15"/>
  <c r="L58" i="15"/>
  <c r="H59" i="15"/>
  <c r="J59" i="15"/>
  <c r="L59" i="15"/>
  <c r="H60" i="15"/>
  <c r="J60" i="15"/>
  <c r="L60" i="15"/>
  <c r="H61" i="15"/>
  <c r="J61" i="15"/>
  <c r="L61" i="15"/>
  <c r="H62" i="15"/>
  <c r="J62" i="15"/>
  <c r="L62" i="15"/>
  <c r="H63" i="15"/>
  <c r="J63" i="15"/>
  <c r="L63" i="15"/>
  <c r="H64" i="15"/>
  <c r="J64" i="15"/>
  <c r="L64" i="15"/>
  <c r="H65" i="15"/>
  <c r="J65" i="15"/>
  <c r="L65" i="15"/>
  <c r="H66" i="15"/>
  <c r="J66" i="15"/>
  <c r="L66" i="15"/>
  <c r="H67" i="15"/>
  <c r="J67" i="15"/>
  <c r="L67" i="15"/>
  <c r="H68" i="15"/>
  <c r="J68" i="15"/>
  <c r="L68" i="15"/>
  <c r="H69" i="15"/>
  <c r="J69" i="15"/>
  <c r="L69" i="15"/>
  <c r="H70" i="15"/>
  <c r="J70" i="15"/>
  <c r="L70" i="15"/>
  <c r="H71" i="15"/>
  <c r="J71" i="15"/>
  <c r="L71" i="15"/>
  <c r="H72" i="15"/>
  <c r="J72" i="15"/>
  <c r="L72" i="15"/>
  <c r="H73" i="15"/>
  <c r="J73" i="15"/>
  <c r="L73" i="15"/>
  <c r="H74" i="15"/>
  <c r="J74" i="15"/>
  <c r="L74" i="15"/>
  <c r="H75" i="15"/>
  <c r="J75" i="15"/>
  <c r="L75" i="15"/>
  <c r="H76" i="15"/>
  <c r="J76" i="15"/>
  <c r="L76" i="15"/>
  <c r="H77" i="15"/>
  <c r="J77" i="15"/>
  <c r="L77" i="15"/>
  <c r="H78" i="15"/>
  <c r="J78" i="15"/>
  <c r="L78" i="15"/>
  <c r="H79" i="15"/>
  <c r="J79" i="15"/>
  <c r="L79" i="15"/>
  <c r="H80" i="15"/>
  <c r="J80" i="15"/>
  <c r="L80" i="15"/>
  <c r="H81" i="15"/>
  <c r="J81" i="15"/>
  <c r="L81" i="15"/>
  <c r="H82" i="15"/>
  <c r="J82" i="15"/>
  <c r="L82" i="15"/>
  <c r="H83" i="15"/>
  <c r="J83" i="15"/>
  <c r="L83" i="15"/>
  <c r="H84" i="15"/>
  <c r="J84" i="15"/>
  <c r="L84" i="15"/>
  <c r="H85" i="15"/>
  <c r="J85" i="15"/>
  <c r="L85" i="15"/>
  <c r="H86" i="15"/>
  <c r="J86" i="15"/>
  <c r="L86" i="15"/>
  <c r="H87" i="15"/>
  <c r="J87" i="15"/>
  <c r="L87" i="15"/>
  <c r="H88" i="15"/>
  <c r="J88" i="15"/>
  <c r="L88" i="15"/>
  <c r="H89" i="15"/>
  <c r="J89" i="15"/>
  <c r="L89" i="15"/>
  <c r="H90" i="15"/>
  <c r="J90" i="15"/>
  <c r="L90" i="15"/>
  <c r="H91" i="15"/>
  <c r="J91" i="15"/>
  <c r="L91" i="15"/>
  <c r="H92" i="15"/>
  <c r="J92" i="15"/>
  <c r="L92" i="15"/>
  <c r="H93" i="15"/>
  <c r="J93" i="15"/>
  <c r="L93" i="15"/>
  <c r="H94" i="15"/>
  <c r="J94" i="15"/>
  <c r="L94" i="15"/>
  <c r="H95" i="15"/>
  <c r="J95" i="15"/>
  <c r="L95" i="15"/>
  <c r="H96" i="15"/>
  <c r="J96" i="15"/>
  <c r="L96" i="15"/>
  <c r="H97" i="15"/>
  <c r="J97" i="15"/>
  <c r="L97" i="15"/>
  <c r="H98" i="15"/>
  <c r="J98" i="15"/>
  <c r="L98" i="15"/>
  <c r="H99" i="15"/>
  <c r="J99" i="15"/>
  <c r="L99" i="15"/>
  <c r="H100" i="15"/>
  <c r="J100" i="15"/>
  <c r="L100" i="15"/>
  <c r="H101" i="15"/>
  <c r="J101" i="15"/>
  <c r="L101" i="15"/>
  <c r="H102" i="15"/>
  <c r="J102" i="15"/>
  <c r="L102" i="15"/>
  <c r="H103" i="15"/>
  <c r="J103" i="15"/>
  <c r="L103" i="15"/>
  <c r="H104" i="15"/>
  <c r="J104" i="15"/>
  <c r="L104" i="15"/>
  <c r="H105" i="15"/>
  <c r="J105" i="15"/>
  <c r="L105" i="15"/>
  <c r="H106" i="15"/>
  <c r="J106" i="15"/>
  <c r="L106" i="15"/>
  <c r="H107" i="15"/>
  <c r="J107" i="15"/>
  <c r="L107" i="15"/>
  <c r="H108" i="15"/>
  <c r="J108" i="15"/>
  <c r="L108" i="15"/>
  <c r="H109" i="15"/>
  <c r="J109" i="15"/>
  <c r="L109" i="15"/>
  <c r="H110" i="15"/>
  <c r="J110" i="15"/>
  <c r="L110" i="15"/>
  <c r="H111" i="15"/>
  <c r="J111" i="15"/>
  <c r="L111" i="15"/>
  <c r="H112" i="15"/>
  <c r="J112" i="15"/>
  <c r="L112" i="15"/>
  <c r="H113" i="15"/>
  <c r="J113" i="15"/>
  <c r="L113" i="15"/>
  <c r="H114" i="15"/>
  <c r="J114" i="15"/>
  <c r="L114" i="15"/>
  <c r="H115" i="15"/>
  <c r="J115" i="15"/>
  <c r="L115" i="15"/>
  <c r="H116" i="15"/>
  <c r="J116" i="15"/>
  <c r="L116" i="15"/>
  <c r="H117" i="15"/>
  <c r="J117" i="15"/>
  <c r="L117" i="15"/>
  <c r="H118" i="15"/>
  <c r="J118" i="15"/>
  <c r="L118" i="15"/>
  <c r="H119" i="15"/>
  <c r="J119" i="15"/>
  <c r="L119" i="15"/>
  <c r="H120" i="15"/>
  <c r="J120" i="15"/>
  <c r="L120" i="15"/>
  <c r="H121" i="15"/>
  <c r="J121" i="15"/>
  <c r="L121" i="15"/>
  <c r="H122" i="15"/>
  <c r="J122" i="15"/>
  <c r="L122" i="15"/>
  <c r="H123" i="15"/>
  <c r="J123" i="15"/>
  <c r="L123" i="15"/>
  <c r="H124" i="15"/>
  <c r="J124" i="15"/>
  <c r="L124" i="15"/>
  <c r="H125" i="15"/>
  <c r="J125" i="15"/>
  <c r="L125" i="15"/>
  <c r="H126" i="15"/>
  <c r="J126" i="15"/>
  <c r="L126" i="15"/>
  <c r="H127" i="15"/>
  <c r="J127" i="15"/>
  <c r="L127" i="15"/>
  <c r="H128" i="15"/>
  <c r="J128" i="15"/>
  <c r="L128" i="15"/>
  <c r="H129" i="15"/>
  <c r="J129" i="15"/>
  <c r="L129" i="15"/>
  <c r="H130" i="15"/>
  <c r="J130" i="15"/>
  <c r="L130" i="15"/>
  <c r="H131" i="15"/>
  <c r="J131" i="15"/>
  <c r="L131" i="15"/>
  <c r="H132" i="15"/>
  <c r="J132" i="15"/>
  <c r="L132" i="15"/>
  <c r="H133" i="15"/>
  <c r="J133" i="15"/>
  <c r="L133" i="15"/>
  <c r="H134" i="15"/>
  <c r="J134" i="15"/>
  <c r="L134" i="15"/>
  <c r="H135" i="15"/>
  <c r="J135" i="15"/>
  <c r="L135" i="15"/>
  <c r="H136" i="15"/>
  <c r="J136" i="15"/>
  <c r="L136" i="15"/>
  <c r="H137" i="15"/>
  <c r="J137" i="15"/>
  <c r="L137" i="15"/>
  <c r="H138" i="15"/>
  <c r="J138" i="15"/>
  <c r="L138" i="15"/>
  <c r="H139" i="15"/>
  <c r="J139" i="15"/>
  <c r="L139" i="15"/>
  <c r="H140" i="15"/>
  <c r="J140" i="15"/>
  <c r="L140" i="15"/>
  <c r="H4" i="15"/>
  <c r="J4" i="15"/>
  <c r="L4" i="15"/>
  <c r="J5" i="11"/>
  <c r="L5" i="11"/>
  <c r="J6" i="11"/>
  <c r="L6" i="11"/>
  <c r="J7" i="11"/>
  <c r="L7" i="11"/>
  <c r="J8" i="11"/>
  <c r="L8" i="11"/>
  <c r="J9" i="11"/>
  <c r="L9" i="11"/>
  <c r="J10" i="11"/>
  <c r="L10" i="11"/>
  <c r="J11" i="11"/>
  <c r="L11" i="11"/>
  <c r="J12" i="11"/>
  <c r="L12" i="11"/>
  <c r="J13" i="11"/>
  <c r="L13" i="11"/>
  <c r="J14" i="11"/>
  <c r="L14" i="11"/>
  <c r="J15" i="11"/>
  <c r="L15" i="11"/>
  <c r="J16" i="11"/>
  <c r="L16" i="11"/>
  <c r="J17" i="11"/>
  <c r="L17" i="11"/>
  <c r="J18" i="11"/>
  <c r="L18" i="11"/>
  <c r="J19" i="11"/>
  <c r="L19" i="11"/>
  <c r="J20" i="11"/>
  <c r="L20" i="11"/>
  <c r="J21" i="11"/>
  <c r="L21" i="11"/>
  <c r="J22" i="11"/>
  <c r="L22" i="11"/>
  <c r="J23" i="11"/>
  <c r="L23" i="11"/>
  <c r="J24" i="11"/>
  <c r="L24" i="11"/>
  <c r="J25" i="11"/>
  <c r="L25" i="11"/>
  <c r="J26" i="11"/>
  <c r="L26" i="11"/>
  <c r="J27" i="11"/>
  <c r="L27" i="11"/>
  <c r="J28" i="11"/>
  <c r="L28" i="11"/>
  <c r="J29" i="11"/>
  <c r="L29" i="11"/>
  <c r="J30" i="11"/>
  <c r="L30" i="11"/>
  <c r="J31" i="11"/>
  <c r="L31" i="11"/>
  <c r="J32" i="11"/>
  <c r="L32" i="11"/>
  <c r="J33" i="11"/>
  <c r="L33" i="11"/>
  <c r="J34" i="11"/>
  <c r="L34" i="11"/>
  <c r="J35" i="11"/>
  <c r="L35" i="11"/>
  <c r="J36" i="11"/>
  <c r="L36" i="11"/>
  <c r="J37" i="11"/>
  <c r="L37" i="11"/>
  <c r="J38" i="11"/>
  <c r="L38" i="11"/>
  <c r="J39" i="11"/>
  <c r="L39" i="11"/>
  <c r="J40" i="11"/>
  <c r="L40" i="11"/>
  <c r="J41" i="11"/>
  <c r="L41" i="11"/>
  <c r="J42" i="11"/>
  <c r="L42" i="11"/>
  <c r="J43" i="11"/>
  <c r="L43" i="11"/>
  <c r="J44" i="11"/>
  <c r="L44" i="11"/>
  <c r="J45" i="11"/>
  <c r="L45" i="11"/>
  <c r="J46" i="11"/>
  <c r="L46" i="11"/>
  <c r="J47" i="11"/>
  <c r="L47" i="11"/>
  <c r="J48" i="11"/>
  <c r="L48" i="11"/>
  <c r="J49" i="11"/>
  <c r="L49" i="11"/>
  <c r="J50" i="11"/>
  <c r="L50" i="11"/>
  <c r="J51" i="11"/>
  <c r="L51" i="11"/>
  <c r="J52" i="11"/>
  <c r="L52" i="11"/>
  <c r="J53" i="11"/>
  <c r="L53" i="11"/>
  <c r="J54" i="11"/>
  <c r="L54" i="11"/>
  <c r="J55" i="11"/>
  <c r="L55" i="11"/>
  <c r="J56" i="11"/>
  <c r="L56" i="11"/>
  <c r="J57" i="11"/>
  <c r="L57" i="11"/>
  <c r="J58" i="11"/>
  <c r="L58" i="11"/>
  <c r="J59" i="11"/>
  <c r="L59" i="11"/>
  <c r="J60" i="11"/>
  <c r="L60" i="11"/>
  <c r="J61" i="11"/>
  <c r="L61" i="11"/>
  <c r="J62" i="11"/>
  <c r="L62" i="11"/>
  <c r="J63" i="11"/>
  <c r="L63" i="11"/>
  <c r="J4" i="11"/>
  <c r="L4" i="11"/>
  <c r="D5" i="15"/>
  <c r="E5" i="15"/>
  <c r="F5" i="15"/>
  <c r="C5" i="15"/>
  <c r="G5" i="15"/>
  <c r="D6" i="15"/>
  <c r="E6" i="15"/>
  <c r="F6" i="15"/>
  <c r="C6" i="15"/>
  <c r="G6" i="15"/>
  <c r="D7" i="15"/>
  <c r="E7" i="15"/>
  <c r="F7" i="15"/>
  <c r="C7" i="15"/>
  <c r="G7" i="15"/>
  <c r="D8" i="15"/>
  <c r="E8" i="15"/>
  <c r="F8" i="15"/>
  <c r="C8" i="15"/>
  <c r="G8" i="15"/>
  <c r="D9" i="15"/>
  <c r="E9" i="15"/>
  <c r="F9" i="15"/>
  <c r="C9" i="15"/>
  <c r="G9" i="15"/>
  <c r="D10" i="15"/>
  <c r="E10" i="15"/>
  <c r="F10" i="15"/>
  <c r="C10" i="15"/>
  <c r="G10" i="15"/>
  <c r="D11" i="15"/>
  <c r="E11" i="15"/>
  <c r="F11" i="15"/>
  <c r="C11" i="15"/>
  <c r="G11" i="15"/>
  <c r="D12" i="15"/>
  <c r="E12" i="15"/>
  <c r="F12" i="15"/>
  <c r="C12" i="15"/>
  <c r="G12" i="15"/>
  <c r="D13" i="15"/>
  <c r="E13" i="15"/>
  <c r="F13" i="15"/>
  <c r="C13" i="15"/>
  <c r="G13" i="15"/>
  <c r="D14" i="15"/>
  <c r="E14" i="15"/>
  <c r="F14" i="15"/>
  <c r="C14" i="15"/>
  <c r="G14" i="15"/>
  <c r="D15" i="15"/>
  <c r="E15" i="15"/>
  <c r="F15" i="15"/>
  <c r="C15" i="15"/>
  <c r="G15" i="15"/>
  <c r="D16" i="15"/>
  <c r="E16" i="15"/>
  <c r="F16" i="15"/>
  <c r="C16" i="15"/>
  <c r="G16" i="15"/>
  <c r="D17" i="15"/>
  <c r="E17" i="15"/>
  <c r="F17" i="15"/>
  <c r="C17" i="15"/>
  <c r="G17" i="15"/>
  <c r="D18" i="15"/>
  <c r="E18" i="15"/>
  <c r="F18" i="15"/>
  <c r="C18" i="15"/>
  <c r="G18" i="15"/>
  <c r="D19" i="15"/>
  <c r="E19" i="15"/>
  <c r="F19" i="15"/>
  <c r="C19" i="15"/>
  <c r="G19" i="15"/>
  <c r="D20" i="15"/>
  <c r="E20" i="15"/>
  <c r="F20" i="15"/>
  <c r="C20" i="15"/>
  <c r="G20" i="15"/>
  <c r="D21" i="15"/>
  <c r="E21" i="15"/>
  <c r="F21" i="15"/>
  <c r="C21" i="15"/>
  <c r="G21" i="15"/>
  <c r="D22" i="15"/>
  <c r="E22" i="15"/>
  <c r="F22" i="15"/>
  <c r="C22" i="15"/>
  <c r="G22" i="15"/>
  <c r="D23" i="15"/>
  <c r="E23" i="15"/>
  <c r="F23" i="15"/>
  <c r="C23" i="15"/>
  <c r="G23" i="15"/>
  <c r="D24" i="15"/>
  <c r="E24" i="15"/>
  <c r="F24" i="15"/>
  <c r="C24" i="15"/>
  <c r="G24" i="15"/>
  <c r="D25" i="15"/>
  <c r="E25" i="15"/>
  <c r="F25" i="15"/>
  <c r="C25" i="15"/>
  <c r="G25" i="15"/>
  <c r="D26" i="15"/>
  <c r="E26" i="15"/>
  <c r="F26" i="15"/>
  <c r="C26" i="15"/>
  <c r="G26" i="15"/>
  <c r="D27" i="15"/>
  <c r="E27" i="15"/>
  <c r="F27" i="15"/>
  <c r="C27" i="15"/>
  <c r="G27" i="15"/>
  <c r="D28" i="15"/>
  <c r="E28" i="15"/>
  <c r="F28" i="15"/>
  <c r="C28" i="15"/>
  <c r="G28" i="15"/>
  <c r="D29" i="15"/>
  <c r="E29" i="15"/>
  <c r="F29" i="15"/>
  <c r="C29" i="15"/>
  <c r="G29" i="15"/>
  <c r="D30" i="15"/>
  <c r="E30" i="15"/>
  <c r="F30" i="15"/>
  <c r="C30" i="15"/>
  <c r="G30" i="15"/>
  <c r="D31" i="15"/>
  <c r="E31" i="15"/>
  <c r="F31" i="15"/>
  <c r="C31" i="15"/>
  <c r="G31" i="15"/>
  <c r="D32" i="15"/>
  <c r="E32" i="15"/>
  <c r="F32" i="15"/>
  <c r="C32" i="15"/>
  <c r="G32" i="15"/>
  <c r="D33" i="15"/>
  <c r="E33" i="15"/>
  <c r="F33" i="15"/>
  <c r="C33" i="15"/>
  <c r="G33" i="15"/>
  <c r="D34" i="15"/>
  <c r="E34" i="15"/>
  <c r="F34" i="15"/>
  <c r="C34" i="15"/>
  <c r="G34" i="15"/>
  <c r="D35" i="15"/>
  <c r="E35" i="15"/>
  <c r="F35" i="15"/>
  <c r="C35" i="15"/>
  <c r="G35" i="15"/>
  <c r="D36" i="15"/>
  <c r="E36" i="15"/>
  <c r="F36" i="15"/>
  <c r="C36" i="15"/>
  <c r="G36" i="15"/>
  <c r="D37" i="15"/>
  <c r="E37" i="15"/>
  <c r="F37" i="15"/>
  <c r="C37" i="15"/>
  <c r="G37" i="15"/>
  <c r="D38" i="15"/>
  <c r="E38" i="15"/>
  <c r="F38" i="15"/>
  <c r="C38" i="15"/>
  <c r="G38" i="15"/>
  <c r="D39" i="15"/>
  <c r="E39" i="15"/>
  <c r="F39" i="15"/>
  <c r="C39" i="15"/>
  <c r="G39" i="15"/>
  <c r="D40" i="15"/>
  <c r="E40" i="15"/>
  <c r="F40" i="15"/>
  <c r="C40" i="15"/>
  <c r="G40" i="15"/>
  <c r="D41" i="15"/>
  <c r="E41" i="15"/>
  <c r="F41" i="15"/>
  <c r="C41" i="15"/>
  <c r="G41" i="15"/>
  <c r="D42" i="15"/>
  <c r="E42" i="15"/>
  <c r="F42" i="15"/>
  <c r="C42" i="15"/>
  <c r="G42" i="15"/>
  <c r="D43" i="15"/>
  <c r="E43" i="15"/>
  <c r="F43" i="15"/>
  <c r="C43" i="15"/>
  <c r="G43" i="15"/>
  <c r="D44" i="15"/>
  <c r="E44" i="15"/>
  <c r="F44" i="15"/>
  <c r="C44" i="15"/>
  <c r="G44" i="15"/>
  <c r="D45" i="15"/>
  <c r="E45" i="15"/>
  <c r="F45" i="15"/>
  <c r="C45" i="15"/>
  <c r="G45" i="15"/>
  <c r="D46" i="15"/>
  <c r="E46" i="15"/>
  <c r="F46" i="15"/>
  <c r="C46" i="15"/>
  <c r="G46" i="15"/>
  <c r="D47" i="15"/>
  <c r="E47" i="15"/>
  <c r="F47" i="15"/>
  <c r="C47" i="15"/>
  <c r="G47" i="15"/>
  <c r="D48" i="15"/>
  <c r="E48" i="15"/>
  <c r="F48" i="15"/>
  <c r="C48" i="15"/>
  <c r="G48" i="15"/>
  <c r="D49" i="15"/>
  <c r="E49" i="15"/>
  <c r="F49" i="15"/>
  <c r="C49" i="15"/>
  <c r="G49" i="15"/>
  <c r="D50" i="15"/>
  <c r="E50" i="15"/>
  <c r="F50" i="15"/>
  <c r="C50" i="15"/>
  <c r="G50" i="15"/>
  <c r="D51" i="15"/>
  <c r="E51" i="15"/>
  <c r="F51" i="15"/>
  <c r="C51" i="15"/>
  <c r="G51" i="15"/>
  <c r="D52" i="15"/>
  <c r="E52" i="15"/>
  <c r="F52" i="15"/>
  <c r="C52" i="15"/>
  <c r="G52" i="15"/>
  <c r="D53" i="15"/>
  <c r="E53" i="15"/>
  <c r="F53" i="15"/>
  <c r="C53" i="15"/>
  <c r="G53" i="15"/>
  <c r="D54" i="15"/>
  <c r="E54" i="15"/>
  <c r="F54" i="15"/>
  <c r="C54" i="15"/>
  <c r="G54" i="15"/>
  <c r="D55" i="15"/>
  <c r="E55" i="15"/>
  <c r="F55" i="15"/>
  <c r="C55" i="15"/>
  <c r="G55" i="15"/>
  <c r="D56" i="15"/>
  <c r="E56" i="15"/>
  <c r="F56" i="15"/>
  <c r="C56" i="15"/>
  <c r="G56" i="15"/>
  <c r="D57" i="15"/>
  <c r="E57" i="15"/>
  <c r="F57" i="15"/>
  <c r="C57" i="15"/>
  <c r="G57" i="15"/>
  <c r="D58" i="15"/>
  <c r="E58" i="15"/>
  <c r="F58" i="15"/>
  <c r="C58" i="15"/>
  <c r="G58" i="15"/>
  <c r="D59" i="15"/>
  <c r="E59" i="15"/>
  <c r="F59" i="15"/>
  <c r="C59" i="15"/>
  <c r="G59" i="15"/>
  <c r="D60" i="15"/>
  <c r="E60" i="15"/>
  <c r="F60" i="15"/>
  <c r="C60" i="15"/>
  <c r="G60" i="15"/>
  <c r="D61" i="15"/>
  <c r="E61" i="15"/>
  <c r="F61" i="15"/>
  <c r="C61" i="15"/>
  <c r="G61" i="15"/>
  <c r="D62" i="15"/>
  <c r="E62" i="15"/>
  <c r="F62" i="15"/>
  <c r="C62" i="15"/>
  <c r="G62" i="15"/>
  <c r="D63" i="15"/>
  <c r="E63" i="15"/>
  <c r="F63" i="15"/>
  <c r="C63" i="15"/>
  <c r="G63" i="15"/>
  <c r="D64" i="15"/>
  <c r="E64" i="15"/>
  <c r="F64" i="15"/>
  <c r="C64" i="15"/>
  <c r="G64" i="15"/>
  <c r="D65" i="15"/>
  <c r="E65" i="15"/>
  <c r="F65" i="15"/>
  <c r="C65" i="15"/>
  <c r="G65" i="15"/>
  <c r="D66" i="15"/>
  <c r="E66" i="15"/>
  <c r="F66" i="15"/>
  <c r="C66" i="15"/>
  <c r="G66" i="15"/>
  <c r="D67" i="15"/>
  <c r="E67" i="15"/>
  <c r="F67" i="15"/>
  <c r="C67" i="15"/>
  <c r="G67" i="15"/>
  <c r="D68" i="15"/>
  <c r="E68" i="15"/>
  <c r="F68" i="15"/>
  <c r="C68" i="15"/>
  <c r="G68" i="15"/>
  <c r="D69" i="15"/>
  <c r="E69" i="15"/>
  <c r="F69" i="15"/>
  <c r="C69" i="15"/>
  <c r="G69" i="15"/>
  <c r="D70" i="15"/>
  <c r="E70" i="15"/>
  <c r="F70" i="15"/>
  <c r="C70" i="15"/>
  <c r="G70" i="15"/>
  <c r="D71" i="15"/>
  <c r="E71" i="15"/>
  <c r="F71" i="15"/>
  <c r="C71" i="15"/>
  <c r="G71" i="15"/>
  <c r="D72" i="15"/>
  <c r="E72" i="15"/>
  <c r="F72" i="15"/>
  <c r="C72" i="15"/>
  <c r="G72" i="15"/>
  <c r="D73" i="15"/>
  <c r="E73" i="15"/>
  <c r="F73" i="15"/>
  <c r="C73" i="15"/>
  <c r="G73" i="15"/>
  <c r="D74" i="15"/>
  <c r="E74" i="15"/>
  <c r="F74" i="15"/>
  <c r="C74" i="15"/>
  <c r="G74" i="15"/>
  <c r="D75" i="15"/>
  <c r="E75" i="15"/>
  <c r="F75" i="15"/>
  <c r="C75" i="15"/>
  <c r="G75" i="15"/>
  <c r="D76" i="15"/>
  <c r="E76" i="15"/>
  <c r="F76" i="15"/>
  <c r="C76" i="15"/>
  <c r="G76" i="15"/>
  <c r="D77" i="15"/>
  <c r="E77" i="15"/>
  <c r="F77" i="15"/>
  <c r="C77" i="15"/>
  <c r="G77" i="15"/>
  <c r="D78" i="15"/>
  <c r="E78" i="15"/>
  <c r="F78" i="15"/>
  <c r="C78" i="15"/>
  <c r="G78" i="15"/>
  <c r="D79" i="15"/>
  <c r="E79" i="15"/>
  <c r="F79" i="15"/>
  <c r="C79" i="15"/>
  <c r="G79" i="15"/>
  <c r="D80" i="15"/>
  <c r="E80" i="15"/>
  <c r="F80" i="15"/>
  <c r="C80" i="15"/>
  <c r="G80" i="15"/>
  <c r="D81" i="15"/>
  <c r="E81" i="15"/>
  <c r="F81" i="15"/>
  <c r="C81" i="15"/>
  <c r="G81" i="15"/>
  <c r="D82" i="15"/>
  <c r="E82" i="15"/>
  <c r="F82" i="15"/>
  <c r="C82" i="15"/>
  <c r="G82" i="15"/>
  <c r="D83" i="15"/>
  <c r="E83" i="15"/>
  <c r="F83" i="15"/>
  <c r="C83" i="15"/>
  <c r="G83" i="15"/>
  <c r="D84" i="15"/>
  <c r="E84" i="15"/>
  <c r="F84" i="15"/>
  <c r="C84" i="15"/>
  <c r="G84" i="15"/>
  <c r="D85" i="15"/>
  <c r="E85" i="15"/>
  <c r="F85" i="15"/>
  <c r="C85" i="15"/>
  <c r="G85" i="15"/>
  <c r="D86" i="15"/>
  <c r="E86" i="15"/>
  <c r="F86" i="15"/>
  <c r="C86" i="15"/>
  <c r="G86" i="15"/>
  <c r="D87" i="15"/>
  <c r="E87" i="15"/>
  <c r="F87" i="15"/>
  <c r="C87" i="15"/>
  <c r="G87" i="15"/>
  <c r="D88" i="15"/>
  <c r="E88" i="15"/>
  <c r="F88" i="15"/>
  <c r="C88" i="15"/>
  <c r="G88" i="15"/>
  <c r="D89" i="15"/>
  <c r="E89" i="15"/>
  <c r="F89" i="15"/>
  <c r="C89" i="15"/>
  <c r="G89" i="15"/>
  <c r="D90" i="15"/>
  <c r="E90" i="15"/>
  <c r="F90" i="15"/>
  <c r="C90" i="15"/>
  <c r="G90" i="15"/>
  <c r="D91" i="15"/>
  <c r="E91" i="15"/>
  <c r="F91" i="15"/>
  <c r="C91" i="15"/>
  <c r="G91" i="15"/>
  <c r="D92" i="15"/>
  <c r="E92" i="15"/>
  <c r="F92" i="15"/>
  <c r="C92" i="15"/>
  <c r="G92" i="15"/>
  <c r="D93" i="15"/>
  <c r="E93" i="15"/>
  <c r="F93" i="15"/>
  <c r="C93" i="15"/>
  <c r="G93" i="15"/>
  <c r="D94" i="15"/>
  <c r="E94" i="15"/>
  <c r="F94" i="15"/>
  <c r="C94" i="15"/>
  <c r="G94" i="15"/>
  <c r="D95" i="15"/>
  <c r="E95" i="15"/>
  <c r="F95" i="15"/>
  <c r="C95" i="15"/>
  <c r="G95" i="15"/>
  <c r="D96" i="15"/>
  <c r="E96" i="15"/>
  <c r="F96" i="15"/>
  <c r="C96" i="15"/>
  <c r="G96" i="15"/>
  <c r="D97" i="15"/>
  <c r="E97" i="15"/>
  <c r="F97" i="15"/>
  <c r="C97" i="15"/>
  <c r="G97" i="15"/>
  <c r="D98" i="15"/>
  <c r="E98" i="15"/>
  <c r="F98" i="15"/>
  <c r="C98" i="15"/>
  <c r="G98" i="15"/>
  <c r="D99" i="15"/>
  <c r="E99" i="15"/>
  <c r="F99" i="15"/>
  <c r="C99" i="15"/>
  <c r="G99" i="15"/>
  <c r="D100" i="15"/>
  <c r="E100" i="15"/>
  <c r="F100" i="15"/>
  <c r="C100" i="15"/>
  <c r="G100" i="15"/>
  <c r="D101" i="15"/>
  <c r="E101" i="15"/>
  <c r="F101" i="15"/>
  <c r="C101" i="15"/>
  <c r="G101" i="15"/>
  <c r="D102" i="15"/>
  <c r="E102" i="15"/>
  <c r="F102" i="15"/>
  <c r="C102" i="15"/>
  <c r="G102" i="15"/>
  <c r="D103" i="15"/>
  <c r="E103" i="15"/>
  <c r="F103" i="15"/>
  <c r="C103" i="15"/>
  <c r="G103" i="15"/>
  <c r="D104" i="15"/>
  <c r="E104" i="15"/>
  <c r="F104" i="15"/>
  <c r="C104" i="15"/>
  <c r="G104" i="15"/>
  <c r="D105" i="15"/>
  <c r="E105" i="15"/>
  <c r="F105" i="15"/>
  <c r="C105" i="15"/>
  <c r="G105" i="15"/>
  <c r="D106" i="15"/>
  <c r="E106" i="15"/>
  <c r="F106" i="15"/>
  <c r="C106" i="15"/>
  <c r="G106" i="15"/>
  <c r="D107" i="15"/>
  <c r="E107" i="15"/>
  <c r="F107" i="15"/>
  <c r="C107" i="15"/>
  <c r="G107" i="15"/>
  <c r="D108" i="15"/>
  <c r="E108" i="15"/>
  <c r="F108" i="15"/>
  <c r="C108" i="15"/>
  <c r="G108" i="15"/>
  <c r="D109" i="15"/>
  <c r="E109" i="15"/>
  <c r="F109" i="15"/>
  <c r="C109" i="15"/>
  <c r="G109" i="15"/>
  <c r="D110" i="15"/>
  <c r="E110" i="15"/>
  <c r="F110" i="15"/>
  <c r="C110" i="15"/>
  <c r="G110" i="15"/>
  <c r="D111" i="15"/>
  <c r="E111" i="15"/>
  <c r="F111" i="15"/>
  <c r="C111" i="15"/>
  <c r="G111" i="15"/>
  <c r="D112" i="15"/>
  <c r="E112" i="15"/>
  <c r="F112" i="15"/>
  <c r="C112" i="15"/>
  <c r="G112" i="15"/>
  <c r="D113" i="15"/>
  <c r="E113" i="15"/>
  <c r="F113" i="15"/>
  <c r="C113" i="15"/>
  <c r="G113" i="15"/>
  <c r="D114" i="15"/>
  <c r="E114" i="15"/>
  <c r="F114" i="15"/>
  <c r="C114" i="15"/>
  <c r="G114" i="15"/>
  <c r="D115" i="15"/>
  <c r="E115" i="15"/>
  <c r="F115" i="15"/>
  <c r="C115" i="15"/>
  <c r="G115" i="15"/>
  <c r="D116" i="15"/>
  <c r="E116" i="15"/>
  <c r="F116" i="15"/>
  <c r="C116" i="15"/>
  <c r="G116" i="15"/>
  <c r="D117" i="15"/>
  <c r="E117" i="15"/>
  <c r="F117" i="15"/>
  <c r="C117" i="15"/>
  <c r="G117" i="15"/>
  <c r="D118" i="15"/>
  <c r="E118" i="15"/>
  <c r="F118" i="15"/>
  <c r="C118" i="15"/>
  <c r="G118" i="15"/>
  <c r="D119" i="15"/>
  <c r="E119" i="15"/>
  <c r="F119" i="15"/>
  <c r="C119" i="15"/>
  <c r="G119" i="15"/>
  <c r="D120" i="15"/>
  <c r="E120" i="15"/>
  <c r="F120" i="15"/>
  <c r="C120" i="15"/>
  <c r="G120" i="15"/>
  <c r="D121" i="15"/>
  <c r="E121" i="15"/>
  <c r="F121" i="15"/>
  <c r="C121" i="15"/>
  <c r="G121" i="15"/>
  <c r="D122" i="15"/>
  <c r="E122" i="15"/>
  <c r="F122" i="15"/>
  <c r="C122" i="15"/>
  <c r="G122" i="15"/>
  <c r="D123" i="15"/>
  <c r="E123" i="15"/>
  <c r="F123" i="15"/>
  <c r="C123" i="15"/>
  <c r="G123" i="15"/>
  <c r="D124" i="15"/>
  <c r="E124" i="15"/>
  <c r="F124" i="15"/>
  <c r="C124" i="15"/>
  <c r="G124" i="15"/>
  <c r="D125" i="15"/>
  <c r="E125" i="15"/>
  <c r="F125" i="15"/>
  <c r="C125" i="15"/>
  <c r="G125" i="15"/>
  <c r="D126" i="15"/>
  <c r="E126" i="15"/>
  <c r="F126" i="15"/>
  <c r="C126" i="15"/>
  <c r="G126" i="15"/>
  <c r="D127" i="15"/>
  <c r="E127" i="15"/>
  <c r="F127" i="15"/>
  <c r="C127" i="15"/>
  <c r="G127" i="15"/>
  <c r="D128" i="15"/>
  <c r="E128" i="15"/>
  <c r="F128" i="15"/>
  <c r="C128" i="15"/>
  <c r="G128" i="15"/>
  <c r="D129" i="15"/>
  <c r="E129" i="15"/>
  <c r="F129" i="15"/>
  <c r="C129" i="15"/>
  <c r="G129" i="15"/>
  <c r="D130" i="15"/>
  <c r="E130" i="15"/>
  <c r="F130" i="15"/>
  <c r="C130" i="15"/>
  <c r="G130" i="15"/>
  <c r="D131" i="15"/>
  <c r="E131" i="15"/>
  <c r="F131" i="15"/>
  <c r="C131" i="15"/>
  <c r="G131" i="15"/>
  <c r="D132" i="15"/>
  <c r="E132" i="15"/>
  <c r="F132" i="15"/>
  <c r="C132" i="15"/>
  <c r="G132" i="15"/>
  <c r="D133" i="15"/>
  <c r="E133" i="15"/>
  <c r="F133" i="15"/>
  <c r="C133" i="15"/>
  <c r="G133" i="15"/>
  <c r="D134" i="15"/>
  <c r="E134" i="15"/>
  <c r="F134" i="15"/>
  <c r="C134" i="15"/>
  <c r="G134" i="15"/>
  <c r="D135" i="15"/>
  <c r="E135" i="15"/>
  <c r="F135" i="15"/>
  <c r="C135" i="15"/>
  <c r="G135" i="15"/>
  <c r="D136" i="15"/>
  <c r="E136" i="15"/>
  <c r="F136" i="15"/>
  <c r="C136" i="15"/>
  <c r="G136" i="15"/>
  <c r="D137" i="15"/>
  <c r="E137" i="15"/>
  <c r="F137" i="15"/>
  <c r="C137" i="15"/>
  <c r="G137" i="15"/>
  <c r="D138" i="15"/>
  <c r="E138" i="15"/>
  <c r="F138" i="15"/>
  <c r="C138" i="15"/>
  <c r="G138" i="15"/>
  <c r="D139" i="15"/>
  <c r="E139" i="15"/>
  <c r="F139" i="15"/>
  <c r="C139" i="15"/>
  <c r="G139" i="15"/>
  <c r="D140" i="15"/>
  <c r="E140" i="15"/>
  <c r="F140" i="15"/>
  <c r="C140" i="15"/>
  <c r="G140" i="15"/>
  <c r="D4" i="15"/>
  <c r="E4" i="15"/>
  <c r="F4" i="15"/>
  <c r="C4" i="15"/>
  <c r="G4" i="15"/>
</calcChain>
</file>

<file path=xl/sharedStrings.xml><?xml version="1.0" encoding="utf-8"?>
<sst xmlns="http://schemas.openxmlformats.org/spreadsheetml/2006/main" count="10457" uniqueCount="2115">
  <si>
    <t>Type</t>
  </si>
  <si>
    <t>Load Factor</t>
  </si>
  <si>
    <t>Zone</t>
  </si>
  <si>
    <t>RU</t>
  </si>
  <si>
    <t>RD</t>
  </si>
  <si>
    <t>SU</t>
  </si>
  <si>
    <t>SD</t>
  </si>
  <si>
    <t>X</t>
  </si>
  <si>
    <t>Line</t>
  </si>
  <si>
    <t>Gen</t>
  </si>
  <si>
    <t>T_index</t>
  </si>
  <si>
    <t>Pmax</t>
  </si>
  <si>
    <t>Pmin</t>
  </si>
  <si>
    <t>IntP</t>
  </si>
  <si>
    <t>MinU</t>
  </si>
  <si>
    <t>MinD</t>
  </si>
  <si>
    <t>Fmax</t>
  </si>
  <si>
    <t>Fmin</t>
  </si>
  <si>
    <t>IntS</t>
  </si>
  <si>
    <t>Scaling Factor</t>
  </si>
  <si>
    <t>IntI</t>
  </si>
  <si>
    <t>MaxCap</t>
  </si>
  <si>
    <t>MaxCharge</t>
  </si>
  <si>
    <t>MaxDischarge</t>
  </si>
  <si>
    <t>IntE</t>
  </si>
  <si>
    <t>RenGen</t>
  </si>
  <si>
    <t>CCGT</t>
  </si>
  <si>
    <t>Startup_Cost</t>
  </si>
  <si>
    <t>Gen_Cost</t>
  </si>
  <si>
    <t>Commit_Cost</t>
  </si>
  <si>
    <t>2019 Input and Assumptions workbook v1 3 Dec 19</t>
  </si>
  <si>
    <t>Resolution</t>
  </si>
  <si>
    <t>VOLL</t>
  </si>
  <si>
    <t>VOLL $/MWh</t>
  </si>
  <si>
    <t>Value of loss load</t>
  </si>
  <si>
    <t>VIC</t>
  </si>
  <si>
    <t>NSW</t>
  </si>
  <si>
    <t>QLD</t>
  </si>
  <si>
    <t>SA</t>
  </si>
  <si>
    <t>TAS</t>
  </si>
  <si>
    <t>File</t>
  </si>
  <si>
    <t>Bayswater</t>
  </si>
  <si>
    <t>Eraring</t>
  </si>
  <si>
    <t>Liddell</t>
  </si>
  <si>
    <t>Mt Piper</t>
  </si>
  <si>
    <t>Vales Point B</t>
  </si>
  <si>
    <t>Callide B</t>
  </si>
  <si>
    <t>Callide C</t>
  </si>
  <si>
    <t>Gladstone</t>
  </si>
  <si>
    <t>Kogan Creek</t>
  </si>
  <si>
    <t>Millmerran</t>
  </si>
  <si>
    <t>Stanwell</t>
  </si>
  <si>
    <t>Tarong</t>
  </si>
  <si>
    <t>Tarong North</t>
  </si>
  <si>
    <t>Loy Yang A Power Station</t>
  </si>
  <si>
    <t>Loy Yang B</t>
  </si>
  <si>
    <t>Yallourn W</t>
  </si>
  <si>
    <t>Colongra</t>
  </si>
  <si>
    <t>Smithfield Energy Facility</t>
  </si>
  <si>
    <t>Tallawarra</t>
  </si>
  <si>
    <t>Uranquinty</t>
  </si>
  <si>
    <t>Barcaldine Power Station</t>
  </si>
  <si>
    <t>Braemar</t>
  </si>
  <si>
    <t>Braemar 2 Power Station</t>
  </si>
  <si>
    <t>Condamine A</t>
  </si>
  <si>
    <t>Darling Downs</t>
  </si>
  <si>
    <t>Oakey Power Station</t>
  </si>
  <si>
    <t>Roma</t>
  </si>
  <si>
    <t>Swanbank E GT</t>
  </si>
  <si>
    <t>Yabulu PS</t>
  </si>
  <si>
    <t xml:space="preserve">Yabulu Steam Turbine </t>
  </si>
  <si>
    <t>Yarwun Cogen</t>
  </si>
  <si>
    <t>Somerton</t>
  </si>
  <si>
    <t>Bairnsdale</t>
  </si>
  <si>
    <t>Jeeralang A</t>
  </si>
  <si>
    <t>Jeeralang B</t>
  </si>
  <si>
    <t>Laverton North</t>
  </si>
  <si>
    <t>Mortlake</t>
  </si>
  <si>
    <t>Newport</t>
  </si>
  <si>
    <t>Valley Power</t>
  </si>
  <si>
    <t>Hallett GT</t>
  </si>
  <si>
    <t>Dry Creek GT</t>
  </si>
  <si>
    <t>Ladbroke Grove</t>
  </si>
  <si>
    <t>Mintaro GT</t>
  </si>
  <si>
    <t>Osborne</t>
  </si>
  <si>
    <t>Pelican Point</t>
  </si>
  <si>
    <t>Quarantine</t>
  </si>
  <si>
    <t>Torrens Island A</t>
  </si>
  <si>
    <t>Torrens Island B</t>
  </si>
  <si>
    <t>Bell Bay Three</t>
  </si>
  <si>
    <t>Tamar Valley Combined Cycle</t>
  </si>
  <si>
    <t>Tamar Valley Peaking</t>
  </si>
  <si>
    <t>Hunter Valley GT</t>
  </si>
  <si>
    <t>Mackay GT</t>
  </si>
  <si>
    <t>Mt Stuart</t>
  </si>
  <si>
    <t>Angaston</t>
  </si>
  <si>
    <t>Lonsdale</t>
  </si>
  <si>
    <t>Port Lincoln Gt</t>
  </si>
  <si>
    <t>Port Stanvac 1</t>
  </si>
  <si>
    <t>Snuggery</t>
  </si>
  <si>
    <t>Generator station</t>
  </si>
  <si>
    <t>Steam Sub Critical</t>
  </si>
  <si>
    <t>Steam Super Critical</t>
  </si>
  <si>
    <t>OCGT</t>
  </si>
  <si>
    <t>Gas-powered steam turbine</t>
  </si>
  <si>
    <t>Reciprocating Engine</t>
  </si>
  <si>
    <t>QN1</t>
  </si>
  <si>
    <t>Terranora</t>
  </si>
  <si>
    <t>Heywood</t>
  </si>
  <si>
    <t>VIC-NSW</t>
  </si>
  <si>
    <t>Murraylink</t>
  </si>
  <si>
    <t>Basslink</t>
  </si>
  <si>
    <t>Node</t>
  </si>
  <si>
    <t>ToNode</t>
  </si>
  <si>
    <t>FromNode</t>
  </si>
  <si>
    <t>Scenario</t>
  </si>
  <si>
    <t>Cental</t>
  </si>
  <si>
    <t>Planning  year</t>
  </si>
  <si>
    <t>21-22</t>
  </si>
  <si>
    <t>BW01</t>
  </si>
  <si>
    <t>BW02</t>
  </si>
  <si>
    <t>BW03</t>
  </si>
  <si>
    <t>BW04</t>
  </si>
  <si>
    <t>ER01</t>
  </si>
  <si>
    <t>ER02</t>
  </si>
  <si>
    <t>ER03</t>
  </si>
  <si>
    <t>ER04</t>
  </si>
  <si>
    <t>LD01</t>
  </si>
  <si>
    <t>LD02</t>
  </si>
  <si>
    <t>LD03</t>
  </si>
  <si>
    <t>LD04</t>
  </si>
  <si>
    <t>MP1</t>
  </si>
  <si>
    <t>MP2</t>
  </si>
  <si>
    <t>VP5</t>
  </si>
  <si>
    <t>VP6</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</si>
  <si>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</si>
  <si>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</si>
  <si>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</si>
  <si>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</si>
  <si>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</si>
  <si>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</si>
  <si>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</si>
  <si>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</si>
  <si>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</si>
  <si>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</si>
  <si>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</si>
  <si>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</si>
  <si>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</si>
  <si>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</si>
  <si>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</si>
  <si>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</si>
  <si>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</si>
  <si>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</si>
  <si>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</si>
  <si>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</si>
  <si>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</si>
  <si>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</si>
  <si>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LOYYB1</t>
  </si>
  <si>
    <t>LOYYB2</t>
  </si>
  <si>
    <t>LYA1</t>
  </si>
  <si>
    <t>LYA2</t>
  </si>
  <si>
    <t>LYA3</t>
  </si>
  <si>
    <t>LYA4</t>
  </si>
  <si>
    <t>YWPS1</t>
  </si>
  <si>
    <t>YWPS2</t>
  </si>
  <si>
    <t>YWPS3</t>
  </si>
  <si>
    <t>YWPS4</t>
  </si>
  <si>
    <t>BLOWERNG</t>
  </si>
  <si>
    <t>GUTHEGA</t>
  </si>
  <si>
    <t>HUMENSW</t>
  </si>
  <si>
    <t>SHGEN</t>
  </si>
  <si>
    <t>UPPTUMUT</t>
  </si>
  <si>
    <t>TUMUT3</t>
  </si>
  <si>
    <t>BARRON-1</t>
  </si>
  <si>
    <t>BARRON-2</t>
  </si>
  <si>
    <t>KAREEYA1</t>
  </si>
  <si>
    <t>KAREEYA2</t>
  </si>
  <si>
    <t>KAREEYA3</t>
  </si>
  <si>
    <t>KAREEYA4</t>
  </si>
  <si>
    <t>W/HOE#1</t>
  </si>
  <si>
    <t>W/HOE#2</t>
  </si>
  <si>
    <t>MCKAY1</t>
  </si>
  <si>
    <t>DARTM1</t>
  </si>
  <si>
    <t>EILDON1</t>
  </si>
  <si>
    <t>EILDON2</t>
  </si>
  <si>
    <t>HUMEV</t>
  </si>
  <si>
    <t>MURRAY</t>
  </si>
  <si>
    <t>WKIEWA1</t>
  </si>
  <si>
    <t>WKIEWA2</t>
  </si>
  <si>
    <t>BASTYAN</t>
  </si>
  <si>
    <t>LI_WY_CA</t>
  </si>
  <si>
    <t>CETHANA</t>
  </si>
  <si>
    <t>DEVILS_G</t>
  </si>
  <si>
    <t>FISHER</t>
  </si>
  <si>
    <t>gordon</t>
  </si>
  <si>
    <t>JBUTTERS</t>
  </si>
  <si>
    <t>LK_ECHO</t>
  </si>
  <si>
    <t>LEM_WIL</t>
  </si>
  <si>
    <t>MACKNTSH</t>
  </si>
  <si>
    <t>MEADOWBK</t>
  </si>
  <si>
    <t>POAT110</t>
  </si>
  <si>
    <t>POAT220</t>
  </si>
  <si>
    <t>REECE1</t>
  </si>
  <si>
    <t>REECE2</t>
  </si>
  <si>
    <t>TARRALEA</t>
  </si>
  <si>
    <t>TREVALLN</t>
  </si>
  <si>
    <t>TRIBUTE</t>
  </si>
  <si>
    <t>TUNGATIN</t>
  </si>
  <si>
    <t>CG1</t>
  </si>
  <si>
    <t>CG2</t>
  </si>
  <si>
    <t>CG3</t>
  </si>
  <si>
    <t>CG4</t>
  </si>
  <si>
    <t>SITHE01</t>
  </si>
  <si>
    <t>SITHE04</t>
  </si>
  <si>
    <t>TALWA1</t>
  </si>
  <si>
    <t>URANQ11</t>
  </si>
  <si>
    <t>URANQ12</t>
  </si>
  <si>
    <t>URANQ13</t>
  </si>
  <si>
    <t>URANQ14</t>
  </si>
  <si>
    <t>BARCALDN</t>
  </si>
  <si>
    <t>BRAEMAR1</t>
  </si>
  <si>
    <t>BRAEMAR2</t>
  </si>
  <si>
    <t>BRAEMAR3</t>
  </si>
  <si>
    <t>BRAEMAR5</t>
  </si>
  <si>
    <t>BRAEMAR6</t>
  </si>
  <si>
    <t>BRAEMAR7</t>
  </si>
  <si>
    <t>CPSA</t>
  </si>
  <si>
    <t>DDPS1</t>
  </si>
  <si>
    <t>OAKEY1</t>
  </si>
  <si>
    <t>OAKEY2</t>
  </si>
  <si>
    <t>ROMA_7</t>
  </si>
  <si>
    <t>ROMA_8</t>
  </si>
  <si>
    <t>SWAN_E</t>
  </si>
  <si>
    <t>YABULU</t>
  </si>
  <si>
    <t>YABULU2</t>
  </si>
  <si>
    <t>YARWUN_1</t>
  </si>
  <si>
    <t>AGLSOM</t>
  </si>
  <si>
    <t>BDL01</t>
  </si>
  <si>
    <t>BDL02</t>
  </si>
  <si>
    <t>JLA01</t>
  </si>
  <si>
    <t>JLA02</t>
  </si>
  <si>
    <t>JLA03</t>
  </si>
  <si>
    <t>JLA04</t>
  </si>
  <si>
    <t>JLB01</t>
  </si>
  <si>
    <t>JLB02</t>
  </si>
  <si>
    <t>JLB03</t>
  </si>
  <si>
    <t>LNGS1</t>
  </si>
  <si>
    <t>LNGS2</t>
  </si>
  <si>
    <t>MORTLK11</t>
  </si>
  <si>
    <t>MORTLK12</t>
  </si>
  <si>
    <t>NPS</t>
  </si>
  <si>
    <t>VPGS1</t>
  </si>
  <si>
    <t>VPGS2</t>
  </si>
  <si>
    <t>VPGS3</t>
  </si>
  <si>
    <t>VPGS4</t>
  </si>
  <si>
    <t>VPGS5</t>
  </si>
  <si>
    <t>VPGS6</t>
  </si>
  <si>
    <t>AGLHAL</t>
  </si>
  <si>
    <t>DRYCGT1</t>
  </si>
  <si>
    <t>DRYCGT2</t>
  </si>
  <si>
    <t>DRYCGT3</t>
  </si>
  <si>
    <t>LADBROK1</t>
  </si>
  <si>
    <t>LADBROK2</t>
  </si>
  <si>
    <t>MINTARO</t>
  </si>
  <si>
    <t>OSB-AG</t>
  </si>
  <si>
    <t>PPCCGT</t>
  </si>
  <si>
    <t>QPS1</t>
  </si>
  <si>
    <t>QPS2</t>
  </si>
  <si>
    <t>QPS3</t>
  </si>
  <si>
    <t>QPS4</t>
  </si>
  <si>
    <t>QPS5</t>
  </si>
  <si>
    <t>TORRA1</t>
  </si>
  <si>
    <t>TORRA2</t>
  </si>
  <si>
    <t>TORRA3</t>
  </si>
  <si>
    <t>TORRA4</t>
  </si>
  <si>
    <t>TORRB1</t>
  </si>
  <si>
    <t>TORRB2</t>
  </si>
  <si>
    <t>TORRB3</t>
  </si>
  <si>
    <t>TORRB4</t>
  </si>
  <si>
    <t>BBTHREE1</t>
  </si>
  <si>
    <t>BBTHREE2</t>
  </si>
  <si>
    <t>BBTHREE3</t>
  </si>
  <si>
    <t>TVCC201</t>
  </si>
  <si>
    <t>TVPP104</t>
  </si>
  <si>
    <t>HVGTS</t>
  </si>
  <si>
    <t>HVGTS un</t>
  </si>
  <si>
    <t>MACKAYGT</t>
  </si>
  <si>
    <t>MSTUART1</t>
  </si>
  <si>
    <t>MSTUART2</t>
  </si>
  <si>
    <t>MSTUART3</t>
  </si>
  <si>
    <t>ANGAST1</t>
  </si>
  <si>
    <t>LONSDALE</t>
  </si>
  <si>
    <t>POR01</t>
  </si>
  <si>
    <t>POR03</t>
  </si>
  <si>
    <t>PTSTAN1</t>
  </si>
  <si>
    <t>SNUG1</t>
  </si>
  <si>
    <t>BOCORWF1</t>
  </si>
  <si>
    <t>BODWF1</t>
  </si>
  <si>
    <t>CAPTL_WF</t>
  </si>
  <si>
    <t>CROOKWF2</t>
  </si>
  <si>
    <t>CULLRGWF</t>
  </si>
  <si>
    <t>GULLRWF1</t>
  </si>
  <si>
    <t>GUNNING1</t>
  </si>
  <si>
    <t>SAPHWF1</t>
  </si>
  <si>
    <t>STWF1</t>
  </si>
  <si>
    <t>TARALGA1</t>
  </si>
  <si>
    <t>WOODLWN1</t>
  </si>
  <si>
    <t>WRWF1</t>
  </si>
  <si>
    <t>MEWF1</t>
  </si>
  <si>
    <t>ARWF1</t>
  </si>
  <si>
    <t>BALDHWF1</t>
  </si>
  <si>
    <t>CHALLHWF</t>
  </si>
  <si>
    <t>KIATAWF1</t>
  </si>
  <si>
    <t>MACARTH1</t>
  </si>
  <si>
    <t>MERCER01</t>
  </si>
  <si>
    <t>MLWF1</t>
  </si>
  <si>
    <t>MTGELWF1</t>
  </si>
  <si>
    <t>OAKLAND1</t>
  </si>
  <si>
    <t>PORTWF</t>
  </si>
  <si>
    <t>SALTCRK1</t>
  </si>
  <si>
    <t>WAUBRAWF</t>
  </si>
  <si>
    <t>YAMBUKWF</t>
  </si>
  <si>
    <t>YSWF1</t>
  </si>
  <si>
    <t>BLUFF1</t>
  </si>
  <si>
    <t>CATHROCK</t>
  </si>
  <si>
    <t>CLEMGPWF</t>
  </si>
  <si>
    <t>CNUNDAWF</t>
  </si>
  <si>
    <t>HALLWF1</t>
  </si>
  <si>
    <t>HALLWF2</t>
  </si>
  <si>
    <t>HDWF1</t>
  </si>
  <si>
    <t>HDWF2</t>
  </si>
  <si>
    <t>HDWF3</t>
  </si>
  <si>
    <t>LKBONNY1</t>
  </si>
  <si>
    <t>LKBONNY2</t>
  </si>
  <si>
    <t>LKBONNY3</t>
  </si>
  <si>
    <t>LGAPWF1</t>
  </si>
  <si>
    <t>MTMILLAR</t>
  </si>
  <si>
    <t>NBHWF1</t>
  </si>
  <si>
    <t>SNOWNTH1</t>
  </si>
  <si>
    <t>SNOWSTH1</t>
  </si>
  <si>
    <t>SNOWTWN1</t>
  </si>
  <si>
    <t>STARHLWF</t>
  </si>
  <si>
    <t>WATERLWF</t>
  </si>
  <si>
    <t>WGWF1</t>
  </si>
  <si>
    <t>WPWF</t>
  </si>
  <si>
    <t>MUSSELR1</t>
  </si>
  <si>
    <t>WOOLNTH1</t>
  </si>
  <si>
    <t>BERYLSF1</t>
  </si>
  <si>
    <t>BROKENH1</t>
  </si>
  <si>
    <t>COLEASF1</t>
  </si>
  <si>
    <t>GULLRSF1</t>
  </si>
  <si>
    <t>MANSLR1</t>
  </si>
  <si>
    <t>MOREESF1</t>
  </si>
  <si>
    <t>NYNGAN1</t>
  </si>
  <si>
    <t>PARSF1</t>
  </si>
  <si>
    <t>WRSF1</t>
  </si>
  <si>
    <t>CHILDSF1</t>
  </si>
  <si>
    <t>CLARESF1</t>
  </si>
  <si>
    <t>CLERMSF1</t>
  </si>
  <si>
    <t>CSPVPS1</t>
  </si>
  <si>
    <t>DAYDSF1</t>
  </si>
  <si>
    <t>DDSF1</t>
  </si>
  <si>
    <t>EMERASF1</t>
  </si>
  <si>
    <t>HAMISF1</t>
  </si>
  <si>
    <t>HAYMSF1</t>
  </si>
  <si>
    <t>HUGSF1</t>
  </si>
  <si>
    <t>KSP1</t>
  </si>
  <si>
    <t>LRSF1</t>
  </si>
  <si>
    <t>RRSF1</t>
  </si>
  <si>
    <t>SMCSF1</t>
  </si>
  <si>
    <t>SRSF1</t>
  </si>
  <si>
    <t>WHITSF1</t>
  </si>
  <si>
    <t>BANN1</t>
  </si>
  <si>
    <t>GANNSF1</t>
  </si>
  <si>
    <t>KARSF1</t>
  </si>
  <si>
    <t>WEMENSF1</t>
  </si>
  <si>
    <t>BNGSF1</t>
  </si>
  <si>
    <t>TBSF1</t>
  </si>
  <si>
    <t>BW</t>
  </si>
  <si>
    <t>ER</t>
  </si>
  <si>
    <t>LD</t>
  </si>
  <si>
    <t>MP</t>
  </si>
  <si>
    <t>VP</t>
  </si>
  <si>
    <t>CALL_B</t>
  </si>
  <si>
    <t>CALL_C</t>
  </si>
  <si>
    <t>GSTONE</t>
  </si>
  <si>
    <t>KPP</t>
  </si>
  <si>
    <t>MPP</t>
  </si>
  <si>
    <t>STAN</t>
  </si>
  <si>
    <t>TARONG</t>
  </si>
  <si>
    <t>TNPS</t>
  </si>
  <si>
    <t>LOYA</t>
  </si>
  <si>
    <t>LOYB</t>
  </si>
  <si>
    <t>YWPS</t>
  </si>
  <si>
    <t>CG</t>
  </si>
  <si>
    <t>Blowering</t>
  </si>
  <si>
    <t>Guthega</t>
  </si>
  <si>
    <t>Hume Dam NSW</t>
  </si>
  <si>
    <t>Shoalhaven</t>
  </si>
  <si>
    <t>Upper Tumut</t>
  </si>
  <si>
    <t>Tumut 3</t>
  </si>
  <si>
    <t>Barron Gorge</t>
  </si>
  <si>
    <t>Kareeya</t>
  </si>
  <si>
    <t>Wivenhoe</t>
  </si>
  <si>
    <t>Bogong / Mackay</t>
  </si>
  <si>
    <t>Dartmouth</t>
  </si>
  <si>
    <t>Eildon</t>
  </si>
  <si>
    <t>Hume Dam VIC</t>
  </si>
  <si>
    <t>Murray 1</t>
  </si>
  <si>
    <t>Murray 2</t>
  </si>
  <si>
    <t>West Kiewa</t>
  </si>
  <si>
    <t>Bastyan</t>
  </si>
  <si>
    <t>Catagunya / Liapootah / Wayatinah</t>
  </si>
  <si>
    <t>Cethana</t>
  </si>
  <si>
    <t>Devils gate</t>
  </si>
  <si>
    <t>Fisher</t>
  </si>
  <si>
    <t>Gordon</t>
  </si>
  <si>
    <t>John Butters</t>
  </si>
  <si>
    <t>Lake Echo</t>
  </si>
  <si>
    <t>Lemonthyme / Wilmot</t>
  </si>
  <si>
    <t>Mackintosh</t>
  </si>
  <si>
    <t>Meadowbank</t>
  </si>
  <si>
    <t>Poatina</t>
  </si>
  <si>
    <t>Reece</t>
  </si>
  <si>
    <t>Tarraleah</t>
  </si>
  <si>
    <t>Trevallyn</t>
  </si>
  <si>
    <t>Tribute</t>
  </si>
  <si>
    <t>Tungatinah</t>
  </si>
  <si>
    <t>Port Lincoln GT</t>
  </si>
  <si>
    <t>Boco Rock Wind Farm</t>
  </si>
  <si>
    <t>Bodangora Wind Farm</t>
  </si>
  <si>
    <t>Capital Wind Farm</t>
  </si>
  <si>
    <t>Crookwell 2 Wind Farm</t>
  </si>
  <si>
    <t>Cullerin Range Wind Farm</t>
  </si>
  <si>
    <t>Gullen Range Wind Farm</t>
  </si>
  <si>
    <t>Gunning Wind Farm</t>
  </si>
  <si>
    <t>Sapphire Wind Farm</t>
  </si>
  <si>
    <t>Silverton Wind Farm</t>
  </si>
  <si>
    <t>Taralga Wind Farm</t>
  </si>
  <si>
    <t>Woodlawn Wind Farm</t>
  </si>
  <si>
    <t>White Rock Wind Farm - Stage 1</t>
  </si>
  <si>
    <t xml:space="preserve">Mount Emerald </t>
  </si>
  <si>
    <t>Ararat Wind Farm</t>
  </si>
  <si>
    <t>Bald Hills Wind Farm</t>
  </si>
  <si>
    <t>Challicum Hills wind farm</t>
  </si>
  <si>
    <t>Kiata Wind Farm</t>
  </si>
  <si>
    <t>MacArthur Wind Farm</t>
  </si>
  <si>
    <t>Mt Mercer Wind Farm</t>
  </si>
  <si>
    <t>Mortons Lane Wind Farm</t>
  </si>
  <si>
    <t>Mt Gellibrand Wind Farm</t>
  </si>
  <si>
    <t>Oaklands Hill Wind Farm</t>
  </si>
  <si>
    <t>Portland Wind Farm</t>
  </si>
  <si>
    <t>Salt Creek Wind Farm</t>
  </si>
  <si>
    <t>Waubra Wind Farm</t>
  </si>
  <si>
    <t>Yambuk Wind Farm</t>
  </si>
  <si>
    <t>Yaloak South Wind Farm</t>
  </si>
  <si>
    <t>Hallett 5 The Bluff WF</t>
  </si>
  <si>
    <t>Cathedral Rocks Wind Farm</t>
  </si>
  <si>
    <t>Clements Gap Wind Farm</t>
  </si>
  <si>
    <t>Canunda Wind Farm</t>
  </si>
  <si>
    <t>Hallett Stage 1 Brown Hill</t>
  </si>
  <si>
    <t>Hallett Stage 2 Hallett Hill</t>
  </si>
  <si>
    <t>Hornsdale Wind Farm Stage 1</t>
  </si>
  <si>
    <t>Hornsdale Wind Farm Stage 2</t>
  </si>
  <si>
    <t>Hornsdale Wind Farm Stage 3</t>
  </si>
  <si>
    <t>Lake Bonney 1 wind farm</t>
  </si>
  <si>
    <t>Lake Bonney 2 wind farm</t>
  </si>
  <si>
    <t>Lake Bonney 3 wind farm</t>
  </si>
  <si>
    <t>Lincoln Gap Wind Farm - Stage 1</t>
  </si>
  <si>
    <t>Mount Millar wind farm</t>
  </si>
  <si>
    <t>Hallett 4 North Brown Hill</t>
  </si>
  <si>
    <t>Snowtown S2 Wind Farm - North</t>
  </si>
  <si>
    <t>Snowtown S2 Wind Farm - South</t>
  </si>
  <si>
    <t>Snowtown Wind Farm</t>
  </si>
  <si>
    <t>Starfish Hill Wind Farm</t>
  </si>
  <si>
    <t>Waterloo Wind Farm</t>
  </si>
  <si>
    <t>Willogoleche Wind Farm</t>
  </si>
  <si>
    <t>Wattle Point Wind Farm</t>
  </si>
  <si>
    <t>Musselroe Wind Farm</t>
  </si>
  <si>
    <t>Woolnorth wind farm</t>
  </si>
  <si>
    <t>Beryl Solar Farm</t>
  </si>
  <si>
    <t>Broken Hill Solar Plant</t>
  </si>
  <si>
    <t>Coleambally Solar Farm</t>
  </si>
  <si>
    <t>Gullen Range Solar Farm</t>
  </si>
  <si>
    <t>Manildra Solar Farm</t>
  </si>
  <si>
    <t>Moree Solar Farm</t>
  </si>
  <si>
    <t>Nyngan Solar Plant</t>
  </si>
  <si>
    <t>Parkes Solar Farm</t>
  </si>
  <si>
    <t>White Rock Solar Farm</t>
  </si>
  <si>
    <t>Childers Solar Farm</t>
  </si>
  <si>
    <t>Clare Solar Farm</t>
  </si>
  <si>
    <t>Clermont Solar Farm</t>
  </si>
  <si>
    <t>Collinsville PV</t>
  </si>
  <si>
    <t>Daydream Solar Farm</t>
  </si>
  <si>
    <t>Darling Downs Solar Farm</t>
  </si>
  <si>
    <t>Emerald Solar Park</t>
  </si>
  <si>
    <t>Hamilton Solar Farm</t>
  </si>
  <si>
    <t>Hayman Solar Farm</t>
  </si>
  <si>
    <t>Hughenden Solar Farm</t>
  </si>
  <si>
    <t>Kidston Solar Project Phase One 50MW</t>
  </si>
  <si>
    <t>Longreach Solar Farm</t>
  </si>
  <si>
    <t>Ross River Solar Farm</t>
  </si>
  <si>
    <t>Sun Metals Corporation Solar Farm</t>
  </si>
  <si>
    <t>Susan River Solar Farm</t>
  </si>
  <si>
    <t>Whitsunday Solar Farm</t>
  </si>
  <si>
    <t>Bannerton Solar Park</t>
  </si>
  <si>
    <t>Gannawarra Solar Farm</t>
  </si>
  <si>
    <t>Karadoc Solar Farm</t>
  </si>
  <si>
    <t>Wemen Solar Farm</t>
  </si>
  <si>
    <t>Bungala one Solar Farm</t>
  </si>
  <si>
    <t>Tailem Bend - Solar</t>
  </si>
  <si>
    <t>Barker Inlet Power Station</t>
  </si>
  <si>
    <t>SITHE</t>
  </si>
  <si>
    <t>TALWA</t>
  </si>
  <si>
    <t>URANQ</t>
  </si>
  <si>
    <t>BRAEMAR_1</t>
  </si>
  <si>
    <t>BRAEMAR_2</t>
  </si>
  <si>
    <t>DDPS</t>
  </si>
  <si>
    <t>OAKEY</t>
  </si>
  <si>
    <t>ROMA</t>
  </si>
  <si>
    <t>YABULU_2</t>
  </si>
  <si>
    <t>YARWUN</t>
  </si>
  <si>
    <t>BDL</t>
  </si>
  <si>
    <t>JLA</t>
  </si>
  <si>
    <t>JLB</t>
  </si>
  <si>
    <t>LNGS</t>
  </si>
  <si>
    <t>MORTLK</t>
  </si>
  <si>
    <t>VPGS</t>
  </si>
  <si>
    <t>DRYCGT</t>
  </si>
  <si>
    <t>LADBROK</t>
  </si>
  <si>
    <t>QPS</t>
  </si>
  <si>
    <t>TORRA</t>
  </si>
  <si>
    <t>BBTHREE</t>
  </si>
  <si>
    <t>TVCC</t>
  </si>
  <si>
    <t>TORRB</t>
  </si>
  <si>
    <t>TVPP</t>
  </si>
  <si>
    <t>MSTUART</t>
  </si>
  <si>
    <t>ANGAST</t>
  </si>
  <si>
    <t>POR0</t>
  </si>
  <si>
    <t>PTSTAN</t>
  </si>
  <si>
    <t>SNUG</t>
  </si>
  <si>
    <t>BIPS</t>
  </si>
  <si>
    <t>VOM( $/MWh)</t>
  </si>
  <si>
    <t>Heat Rate (GJ/MWH)</t>
  </si>
  <si>
    <t>Neutral</t>
  </si>
  <si>
    <t>2021-2022</t>
  </si>
  <si>
    <t>Fuel Cost ($/MWh)</t>
  </si>
  <si>
    <t>Fuel Cost ($/GJ)</t>
  </si>
  <si>
    <t>Fuel  Cost+ VOM ($/MWh)</t>
  </si>
  <si>
    <t>Ann_Cost</t>
  </si>
  <si>
    <t>FOM ($/kw/annum)</t>
  </si>
  <si>
    <t>Maximum Capacity (MW)</t>
  </si>
  <si>
    <t>Existing and Commited Generators</t>
  </si>
  <si>
    <t>Fuel Cost</t>
  </si>
  <si>
    <t>Notes</t>
  </si>
  <si>
    <t>Resolution parameter inidcates the resolution of the demand/renewable generation profiles : 1-hourly, 0.5half hourly</t>
  </si>
  <si>
    <t>All cost and technical parameters in this file are for hourly resolution (where applicable)</t>
  </si>
  <si>
    <t>Generating unit</t>
  </si>
  <si>
    <t>Max Ramp Up
(MW / min)</t>
  </si>
  <si>
    <t>Max Ramp Down
(MW / min)</t>
  </si>
  <si>
    <t>Build Cost ($)</t>
  </si>
  <si>
    <t>Annual Cost ($) - FOM + Build Cost</t>
  </si>
  <si>
    <t>Total FOM / yr ($)</t>
  </si>
  <si>
    <t>Total FOM /yr ($)</t>
  </si>
  <si>
    <t>Annual Cost ($) - FOM + Build cost</t>
  </si>
  <si>
    <t>Emissions</t>
  </si>
  <si>
    <t xml:space="preserve">Interconnectors </t>
  </si>
  <si>
    <t>Interconnectors_A</t>
  </si>
  <si>
    <t>Worst capacity at the peak times</t>
  </si>
  <si>
    <t xml:space="preserve"> source : https://www.aemo.com.au/-/media/Files/Electricity/NEM/Security_and_Reliability/Congestion-Information/2017/Interconnector-Capabilities.pdf</t>
  </si>
  <si>
    <t>Generator</t>
  </si>
  <si>
    <t>Generator Type</t>
  </si>
  <si>
    <t>Region</t>
  </si>
  <si>
    <t>Hydro</t>
  </si>
  <si>
    <t>Devils Gate</t>
  </si>
  <si>
    <t>Wind</t>
  </si>
  <si>
    <t>Bodangora wind farm</t>
  </si>
  <si>
    <t>Capital wind farm</t>
  </si>
  <si>
    <t>Crookwell 2 wind farm</t>
  </si>
  <si>
    <t>Cullerin Range wind farm</t>
  </si>
  <si>
    <t>Gullen Range wind farm</t>
  </si>
  <si>
    <t>Gunning wind farm</t>
  </si>
  <si>
    <t>Silverton wind farm</t>
  </si>
  <si>
    <t>Sapphire wind farm</t>
  </si>
  <si>
    <t>Taralga wind farm</t>
  </si>
  <si>
    <t>Woodlawn wind farm</t>
  </si>
  <si>
    <t>Mount Emerald</t>
  </si>
  <si>
    <t>Canunda wind farm</t>
  </si>
  <si>
    <t>Cathedral Rocks wind farm</t>
  </si>
  <si>
    <t>Clements Gap wind farm</t>
  </si>
  <si>
    <t>Hornsdale wind farm Stage 1</t>
  </si>
  <si>
    <t>Hornsdale wind farm Stage 2</t>
  </si>
  <si>
    <t>Hornsdale wind farm Stage 3</t>
  </si>
  <si>
    <t>Lincoln Gap Wind Farm - stage 1</t>
  </si>
  <si>
    <t>Willogoleche wind farm</t>
  </si>
  <si>
    <t>Snowtown wind farm</t>
  </si>
  <si>
    <t>Starfish Hill wind farm</t>
  </si>
  <si>
    <t>Waterloo wind farm</t>
  </si>
  <si>
    <t>Wattle Point wind farm</t>
  </si>
  <si>
    <t>Musselroe wind farm</t>
  </si>
  <si>
    <t>Ararat wind farm</t>
  </si>
  <si>
    <t>Bald Hills wind farm</t>
  </si>
  <si>
    <t>Kiata wind farm</t>
  </si>
  <si>
    <t>Macarthur wind farm</t>
  </si>
  <si>
    <t>Mortons Lane wind farm</t>
  </si>
  <si>
    <t>Mt Gellibrand wind farm</t>
  </si>
  <si>
    <t>Oaklands Hill wind farm</t>
  </si>
  <si>
    <t>Portland wind farm</t>
  </si>
  <si>
    <t>Salt Creek wind farm</t>
  </si>
  <si>
    <t>Waubra wind farm</t>
  </si>
  <si>
    <t>Yambuk wind farm</t>
  </si>
  <si>
    <t>Yaloak South wind farm</t>
  </si>
  <si>
    <t>Large scale solar PV</t>
  </si>
  <si>
    <t>Beryl solar farm</t>
  </si>
  <si>
    <t>Coleambally solar farm</t>
  </si>
  <si>
    <t>Gullen Range solar farm</t>
  </si>
  <si>
    <t>Manildra solar farm</t>
  </si>
  <si>
    <t>Moree solar farm</t>
  </si>
  <si>
    <t>Parkes solar farm</t>
  </si>
  <si>
    <t>White Rock solar farm</t>
  </si>
  <si>
    <t>Clare solar farm</t>
  </si>
  <si>
    <t>Childers solar farm</t>
  </si>
  <si>
    <t>Clermont solar farm</t>
  </si>
  <si>
    <t>Darling Downs solar farm</t>
  </si>
  <si>
    <t>Daydream solar farm</t>
  </si>
  <si>
    <t>Hamilton solar farm</t>
  </si>
  <si>
    <t>Hayman solar farm</t>
  </si>
  <si>
    <t>Hughenden solar farm</t>
  </si>
  <si>
    <t>Longreach solar farm</t>
  </si>
  <si>
    <t>Ross River solar farm</t>
  </si>
  <si>
    <t>Susan River solar farm</t>
  </si>
  <si>
    <t>Whitsunday solar farm</t>
  </si>
  <si>
    <t>Gannawarra solar farm</t>
  </si>
  <si>
    <t>Bungala one solar farm</t>
  </si>
  <si>
    <t>Karadoc solar farm</t>
  </si>
  <si>
    <t>Wemen solar farm</t>
  </si>
  <si>
    <t>Committed generators</t>
  </si>
  <si>
    <t>Snowy 2.0</t>
  </si>
  <si>
    <t>Pumped Hydro</t>
  </si>
  <si>
    <t>Coopers Gap Wind Farm</t>
  </si>
  <si>
    <t>Kennedy Energy Park Wind Farm</t>
  </si>
  <si>
    <t>Crowlands Wind Farm</t>
  </si>
  <si>
    <t>Cattle Hill Wind Farm</t>
  </si>
  <si>
    <t>Granville Harbour Wind Farm</t>
  </si>
  <si>
    <t>Bulgana Green Power Hub - Wind Farm</t>
  </si>
  <si>
    <t>Cherry Tree Wind Farm</t>
  </si>
  <si>
    <t>Dundonnell Wind Farm</t>
  </si>
  <si>
    <t>Lal Lal Elaine Wind Farm</t>
  </si>
  <si>
    <t>Lal Lal Yendon Wind Farm</t>
  </si>
  <si>
    <t>Lincoln Gap Wind Farm - stage 2</t>
  </si>
  <si>
    <t>Moorabool Wind Farm</t>
  </si>
  <si>
    <t>Murra Warra Wind Farm - stage 1</t>
  </si>
  <si>
    <t>Stockyard Hill Wind Farm</t>
  </si>
  <si>
    <t>Bomen Solar Farm</t>
  </si>
  <si>
    <t>Darlington Point Solar Farm</t>
  </si>
  <si>
    <t>Molong Solar Farm</t>
  </si>
  <si>
    <t>Nevertire Solar Farm</t>
  </si>
  <si>
    <t>Sunraysia Solar Farm</t>
  </si>
  <si>
    <t>Bungala Two Solar Farm</t>
  </si>
  <si>
    <t>Maryrorough Solar Farm</t>
  </si>
  <si>
    <t>Haughton Solar Farm</t>
  </si>
  <si>
    <t>Kennedy Energy Park Solar Farm</t>
  </si>
  <si>
    <t>Lilyvale Solar Farm</t>
  </si>
  <si>
    <t>Finley Solar Farm</t>
  </si>
  <si>
    <t>Limondale Solar Farm 1</t>
  </si>
  <si>
    <t>Limondale Solar Farm 2</t>
  </si>
  <si>
    <t>Oakey Solar Farm</t>
  </si>
  <si>
    <t>Oakey 2 Solar Farm</t>
  </si>
  <si>
    <t>Rugby Run Solar Farm</t>
  </si>
  <si>
    <t>Yarranlea Solar Farm</t>
  </si>
  <si>
    <t>Warwick Solar Farm</t>
  </si>
  <si>
    <t>Kiamal Solar Farm stage 1</t>
  </si>
  <si>
    <t>Numurkah Solar Farm</t>
  </si>
  <si>
    <t>Yatpool Solar Farm</t>
  </si>
  <si>
    <t>Cohuna Solar Farm</t>
  </si>
  <si>
    <t>Large Scale Solar PV</t>
  </si>
  <si>
    <t>Advanced VRET Projects</t>
  </si>
  <si>
    <t>Carwarp Solar Farm stage 1</t>
  </si>
  <si>
    <t>Winton Solar Farm</t>
  </si>
  <si>
    <t>Mortlake South Wind Farm</t>
  </si>
  <si>
    <t>Berrybank Wind Farm</t>
  </si>
  <si>
    <t xml:space="preserve">Existing and Committed Battery storage Projects </t>
  </si>
  <si>
    <t>Hornsdale Power Reserve Unit 1</t>
  </si>
  <si>
    <t>Battery Storage</t>
  </si>
  <si>
    <t>Dalrymple North BESS</t>
  </si>
  <si>
    <t>Ballarat Energy Storage System</t>
  </si>
  <si>
    <t>Bulgana Green Power Hub - BESS</t>
  </si>
  <si>
    <t>Gannawarra Energy Storage System</t>
  </si>
  <si>
    <t>Lincoln Gap BESS</t>
  </si>
  <si>
    <t>Existing generators</t>
  </si>
  <si>
    <t>Large scale solar</t>
  </si>
  <si>
    <t>Thermal</t>
  </si>
  <si>
    <t xml:space="preserve">Emissions </t>
  </si>
  <si>
    <t>kg/MWh</t>
  </si>
  <si>
    <t xml:space="preserve">Nominal capacity </t>
  </si>
  <si>
    <t>Fuel costs are based on the Neutral scenrio for year 2021-22</t>
  </si>
  <si>
    <t>Technolgoy Type</t>
  </si>
  <si>
    <t>Fuel Type</t>
  </si>
  <si>
    <t>Sub-Region</t>
  </si>
  <si>
    <t>Cost Region</t>
  </si>
  <si>
    <t>North Queensland Black Coal (supercritical PC)</t>
  </si>
  <si>
    <t>Black Coal (supercritical PC)</t>
  </si>
  <si>
    <t xml:space="preserve">Black Coal  </t>
  </si>
  <si>
    <t>North Queensland</t>
  </si>
  <si>
    <t>QLD low</t>
  </si>
  <si>
    <t>Central Queensland Black Coal (supercritical PC)</t>
  </si>
  <si>
    <t>Central Queensland</t>
  </si>
  <si>
    <t>Southwest Queensland Black Coal (supercritical PC)</t>
  </si>
  <si>
    <t>Southwest Queensland</t>
  </si>
  <si>
    <t>Northern NSW Black Coal (supercritical PC)</t>
  </si>
  <si>
    <t>Northern NSW</t>
  </si>
  <si>
    <t>NSW low</t>
  </si>
  <si>
    <t>North-Central NSW Black Coal (supercritical PC)</t>
  </si>
  <si>
    <t>North-Central NSW</t>
  </si>
  <si>
    <t>Latrobe Valley Brown Coal (supercritical PC)</t>
  </si>
  <si>
    <t>Brown Coal (supercritical PC)</t>
  </si>
  <si>
    <t>Brown Coal</t>
  </si>
  <si>
    <t>Latrobe Valley</t>
  </si>
  <si>
    <t>VIC Low</t>
  </si>
  <si>
    <t>QLD OCGT</t>
  </si>
  <si>
    <t>Gas</t>
  </si>
  <si>
    <t>NSW OCGT</t>
  </si>
  <si>
    <t>VIC OCGT</t>
  </si>
  <si>
    <t>SA OCGT</t>
  </si>
  <si>
    <t>SA low</t>
  </si>
  <si>
    <t>TAS OCGT</t>
  </si>
  <si>
    <t>TAS low</t>
  </si>
  <si>
    <t>QLD CCGT</t>
  </si>
  <si>
    <t>NSW CCGT</t>
  </si>
  <si>
    <t>VIC CCGT</t>
  </si>
  <si>
    <t>SA CCGT</t>
  </si>
  <si>
    <t>TAS CCGT</t>
  </si>
  <si>
    <t>VIC Biomass</t>
  </si>
  <si>
    <t>Biomass</t>
  </si>
  <si>
    <t>QLD Biomass</t>
  </si>
  <si>
    <t>NSW Biomass</t>
  </si>
  <si>
    <t>SA Biomass</t>
  </si>
  <si>
    <t>TAS Biomass</t>
  </si>
  <si>
    <t>Build Cost</t>
  </si>
  <si>
    <t>Central</t>
  </si>
  <si>
    <t>Build Cost ($/kw)</t>
  </si>
  <si>
    <t>Connection Cost ($/kw)</t>
  </si>
  <si>
    <t>Lead Time (yrs)</t>
  </si>
  <si>
    <t>Economic Life (yrs)</t>
  </si>
  <si>
    <t>Technical Life (yrs)</t>
  </si>
  <si>
    <t>FOM ($/kW/annum)</t>
  </si>
  <si>
    <t>VOM ($/MWh sent-out)</t>
  </si>
  <si>
    <t xml:space="preserve">Discount Rate </t>
  </si>
  <si>
    <t>A. Build + connection cost ($/kw)</t>
  </si>
  <si>
    <t>Total A. Cost ($/MW)</t>
  </si>
  <si>
    <t>Heat Rate (GJ/MWh)</t>
  </si>
  <si>
    <t>Total Gen Cost ($/MWh)</t>
  </si>
  <si>
    <t>Do nothing</t>
  </si>
  <si>
    <t>Humelink</t>
  </si>
  <si>
    <t>Western Victoria renewable integration</t>
  </si>
  <si>
    <t>SA-QLD</t>
  </si>
  <si>
    <t>QNI-Op1C</t>
  </si>
  <si>
    <t>QNI-Op1D</t>
  </si>
  <si>
    <t xml:space="preserve">QNI-Op2 </t>
  </si>
  <si>
    <t>QNI-Op3C</t>
  </si>
  <si>
    <t>QNI-Op3B</t>
  </si>
  <si>
    <t>QNI-Op3A</t>
  </si>
  <si>
    <t>QNI-Op3D</t>
  </si>
  <si>
    <t>QNI-Op1A</t>
  </si>
  <si>
    <t>QNI-Op2E</t>
  </si>
  <si>
    <t>QNI-Op3E</t>
  </si>
  <si>
    <t>QNI-Opt4A</t>
  </si>
  <si>
    <t>QNI-Op4B</t>
  </si>
  <si>
    <t>QNI-Op4C</t>
  </si>
  <si>
    <t>QNI-Op 5</t>
  </si>
  <si>
    <t>(Dederang-Lower Tumut path VIC to NSW export)</t>
  </si>
  <si>
    <t>(Dederang-Jindera-Wagga path)</t>
  </si>
  <si>
    <t>(South Morang-Murray path)</t>
  </si>
  <si>
    <t>(North Ballarat-Shepparton-Wagga path)</t>
  </si>
  <si>
    <t>(Kerang-Darlington path)</t>
  </si>
  <si>
    <t xml:space="preserve">Keranglink, Humelink, South Creek </t>
  </si>
  <si>
    <t xml:space="preserve">SA-NSW </t>
  </si>
  <si>
    <t>VIC-TAS-Op1</t>
  </si>
  <si>
    <t>VIC-TAS-Op2</t>
  </si>
  <si>
    <t>VIC-TAS-Op3</t>
  </si>
  <si>
    <t>VIC-TAS-Op4</t>
  </si>
  <si>
    <t>HVDC</t>
  </si>
  <si>
    <t>VIC-NSW-Op11</t>
  </si>
  <si>
    <t>VIC-NSW-Op10</t>
  </si>
  <si>
    <t>VIC-NSW-Op9</t>
  </si>
  <si>
    <t>VIC-NSW-Op8</t>
  </si>
  <si>
    <t>VIC-NSW-Op7</t>
  </si>
  <si>
    <t>VIC-NSW-Op6</t>
  </si>
  <si>
    <t>VIC-NSW-Op5A</t>
  </si>
  <si>
    <t>WVRI</t>
  </si>
  <si>
    <t>Intra-regional augmentation</t>
  </si>
  <si>
    <t xml:space="preserve">NSW </t>
  </si>
  <si>
    <t xml:space="preserve">TAS </t>
  </si>
  <si>
    <t>South Australia Energy Transformation RIT-T preferred option (VIC-SA)((NSW/VIC-SA))</t>
  </si>
  <si>
    <t>TBC</t>
  </si>
  <si>
    <t>Min Cost ($M)</t>
  </si>
  <si>
    <t>Max Cost (M$)</t>
  </si>
  <si>
    <t>Middle ($M)</t>
  </si>
  <si>
    <t>Discount rate</t>
  </si>
  <si>
    <t>Life time</t>
  </si>
  <si>
    <t>VIC-NSW-Op3</t>
  </si>
  <si>
    <t>VIC-NSW-Op1</t>
  </si>
  <si>
    <t>VIC-NSW-Op4</t>
  </si>
  <si>
    <t>VIC-NSW-Op5</t>
  </si>
  <si>
    <t>QN1-DN</t>
  </si>
  <si>
    <t>Do Nothing</t>
  </si>
  <si>
    <t>VIC-NSW-DN</t>
  </si>
  <si>
    <t>Annual Cost($)</t>
  </si>
  <si>
    <t>Heywood-DN</t>
  </si>
  <si>
    <t>VIC-TAS-DN</t>
  </si>
  <si>
    <t>Snowy to  Sydney Power flow &lt; 2700 (Note 4)</t>
  </si>
  <si>
    <t>(Dederang-Lower Tumut path VIC to NSW export),Snowy to  Sydney Power flow &lt; 2870 (Note 4)</t>
  </si>
  <si>
    <t>(Dederang-Jindera-Wagga path)Snowy to  Sydney Power flow &lt; 2700 (Note 4)</t>
  </si>
  <si>
    <t>Snowy to  Sydney Power flow &lt; 3300 (Note 4)</t>
  </si>
  <si>
    <t>(South Morang-Murray path), Snowy to  Sydney Power flow &lt; 3100 (Note 4)</t>
  </si>
  <si>
    <t xml:space="preserve"> Snowy to  Sydney Power flow &lt; 5100 (Note 4)</t>
  </si>
  <si>
    <t>(South Morang-Murray path), Snowy to  Sydney Power flow &lt; 5100 (Note 4)</t>
  </si>
  <si>
    <t>(North Ballarat-Shepparton-Wagga path),Snowy to Sydney  power flow &lt; 5100 (Note 4)</t>
  </si>
  <si>
    <t>(Kerang-Darlington path), Snowy to Sydney  power flow &lt; 5100 (Note 4)</t>
  </si>
  <si>
    <t>Snowy to Sydney power flow &lt; 5100 (Note 4)</t>
  </si>
  <si>
    <t>Keranglink, Humelink, South Creek , Snowy to Sydney power flow &lt; 5600 (Note 4)</t>
  </si>
  <si>
    <t>without pumped hydro</t>
  </si>
  <si>
    <t>With Sapphire gen at 0</t>
  </si>
  <si>
    <t>With Sapphire  gen at 270</t>
  </si>
  <si>
    <t xml:space="preserve"> with pumped hydro load &gt; 100 MW</t>
  </si>
  <si>
    <t>with pumped hydro load &gt; 100 MW</t>
  </si>
  <si>
    <t>with pumped hydro load &gt; 250 MW</t>
  </si>
  <si>
    <t xml:space="preserve"> with pumped hydro load &gt; 250 MW</t>
  </si>
  <si>
    <t>NA</t>
  </si>
  <si>
    <t>Build_Limit</t>
  </si>
  <si>
    <t>Cost_Region</t>
  </si>
  <si>
    <t>Sub_Region</t>
  </si>
  <si>
    <t>Renewable Generators</t>
  </si>
  <si>
    <t>Existing and Commited Generators (All - individual thermal generators, renewable generators)</t>
  </si>
  <si>
    <t>-</t>
  </si>
  <si>
    <t>Far North QLD Large scale Solar PV</t>
  </si>
  <si>
    <t>Large scale Solar PV</t>
  </si>
  <si>
    <t>Solar</t>
  </si>
  <si>
    <t>Far North QLD</t>
  </si>
  <si>
    <t>QLD Low</t>
  </si>
  <si>
    <t>North Qld Clean Energy Hub Large scale Solar PV</t>
  </si>
  <si>
    <t>North Qld Clean Energy Hub</t>
  </si>
  <si>
    <t>Northern Qld Large scale Solar PV</t>
  </si>
  <si>
    <t>Northern Qld</t>
  </si>
  <si>
    <t>Isaac Large scale Solar PV</t>
  </si>
  <si>
    <t>Isaac</t>
  </si>
  <si>
    <t>Barcaldine Large scale Solar PV</t>
  </si>
  <si>
    <t>Barcaldine</t>
  </si>
  <si>
    <t>QLD Medium</t>
  </si>
  <si>
    <t>Fitzroy Large scale Solar PV</t>
  </si>
  <si>
    <t>Fitzroy</t>
  </si>
  <si>
    <t>Wide Bay Large scale Solar PV</t>
  </si>
  <si>
    <t>Wide Bay</t>
  </si>
  <si>
    <t>Darling Downs Large scale Solar PV</t>
  </si>
  <si>
    <t>North West NSW Large scale Solar PV</t>
  </si>
  <si>
    <t>North West NSW</t>
  </si>
  <si>
    <t>NSW Medium</t>
  </si>
  <si>
    <t>New England Large scale Solar PV</t>
  </si>
  <si>
    <t>New England</t>
  </si>
  <si>
    <t>NSW Low</t>
  </si>
  <si>
    <t>Central West NSW Large scale Solar PV</t>
  </si>
  <si>
    <t>Central West NSW</t>
  </si>
  <si>
    <t>Southern NSW Tablelands Large scale Solar PV</t>
  </si>
  <si>
    <t>Southern NSW Tablelands</t>
  </si>
  <si>
    <t>Broken Hill Large scale Solar PV</t>
  </si>
  <si>
    <t>Broken Hill</t>
  </si>
  <si>
    <t>NSW High</t>
  </si>
  <si>
    <t>South West NSW Large scale Solar PV</t>
  </si>
  <si>
    <t>South West NSW</t>
  </si>
  <si>
    <t>Wagga Wagga Large scale Solar PV</t>
  </si>
  <si>
    <t>Wagga Wagga</t>
  </si>
  <si>
    <t>Tumut Large scale Solar PV</t>
  </si>
  <si>
    <t>Tumut</t>
  </si>
  <si>
    <t>Cooma-Monaro Large scale Solar PV</t>
  </si>
  <si>
    <t>Cooma-Monaro</t>
  </si>
  <si>
    <t>Ovens Murray Large scale Solar PV</t>
  </si>
  <si>
    <t>Ovens Murray</t>
  </si>
  <si>
    <t>VIC Medium</t>
  </si>
  <si>
    <t>Murray River Large scale Solar PV</t>
  </si>
  <si>
    <t>Murray River</t>
  </si>
  <si>
    <t>VIC High</t>
  </si>
  <si>
    <t>Western Victoria Large scale Solar PV</t>
  </si>
  <si>
    <t>Western Victoria</t>
  </si>
  <si>
    <t>South West Victoria Large scale Solar PV</t>
  </si>
  <si>
    <t>South West Victoria</t>
  </si>
  <si>
    <t>Gippsland Large scale Solar PV</t>
  </si>
  <si>
    <t>Gippsland</t>
  </si>
  <si>
    <t>Central North Vic Large scale Solar PV</t>
  </si>
  <si>
    <t>Central North Vic</t>
  </si>
  <si>
    <t>South East SA Large scale Solar PV</t>
  </si>
  <si>
    <t>South East SA</t>
  </si>
  <si>
    <t>SA Low</t>
  </si>
  <si>
    <t>Riverland Large scale Solar PV</t>
  </si>
  <si>
    <t>Riverland</t>
  </si>
  <si>
    <t>Mid-North SA Large scale Solar PV</t>
  </si>
  <si>
    <t>Mid-North SA</t>
  </si>
  <si>
    <t>Yorke Peninsula Large scale Solar PV</t>
  </si>
  <si>
    <t>Yorke Peninsula</t>
  </si>
  <si>
    <t>Northern SA Large scale Solar PV</t>
  </si>
  <si>
    <t>Northern SA</t>
  </si>
  <si>
    <t>SA Medium</t>
  </si>
  <si>
    <t>Leigh Creek Large scale Solar PV</t>
  </si>
  <si>
    <t>Leigh Creek</t>
  </si>
  <si>
    <t>Roxby Downs Large scale Solar PV</t>
  </si>
  <si>
    <t>Roxby Downs</t>
  </si>
  <si>
    <t>Eastern Eyre Peninsula Large scale Solar PV</t>
  </si>
  <si>
    <t>Eastern Eyre Peninsula</t>
  </si>
  <si>
    <t>Western Eyre Peninsula Large scale Solar PV</t>
  </si>
  <si>
    <t>Western Eyre Peninsula</t>
  </si>
  <si>
    <t>North East Tasmania Large scale Solar PV</t>
  </si>
  <si>
    <t>North East Tasmania</t>
  </si>
  <si>
    <t>TAS Low</t>
  </si>
  <si>
    <t>North West Tasmania Large scale Solar PV</t>
  </si>
  <si>
    <t>North West Tasmania</t>
  </si>
  <si>
    <t>TAS Medium</t>
  </si>
  <si>
    <t>Tasmania Midlands Large scale Solar PV</t>
  </si>
  <si>
    <t>Tasmania Midlands</t>
  </si>
  <si>
    <t>Far North QLD Solar Thermal (8hrs Storage)</t>
  </si>
  <si>
    <t>Solar Thermal (8hrs Storage)</t>
  </si>
  <si>
    <t>North Qld Clean Energy Hub Solar Thermal (8hrs Storage)</t>
  </si>
  <si>
    <t>Northern Qld Solar Thermal (8hrs Storage)</t>
  </si>
  <si>
    <t>Isaac Solar Thermal (8hrs Storage)</t>
  </si>
  <si>
    <t>Barcaldine Solar Thermal (8hrs Storage)</t>
  </si>
  <si>
    <t>Fitzroy Solar Thermal (8hrs Storage)</t>
  </si>
  <si>
    <t>Wide Bay Solar Thermal (8hrs Storage)</t>
  </si>
  <si>
    <t>Darling Downs Solar Thermal (8hrs Storage)</t>
  </si>
  <si>
    <t>North West NSW Solar Thermal (8hrs Storage)</t>
  </si>
  <si>
    <t>New England Solar Thermal (8hrs Storage)</t>
  </si>
  <si>
    <t>Central West NSW Solar Thermal (8hrs Storage)</t>
  </si>
  <si>
    <t>Southern NSW Tablelands Solar Thermal (8hrs Storage)</t>
  </si>
  <si>
    <t>Broken Hill Solar Thermal (8hrs Storage)</t>
  </si>
  <si>
    <t>South West NSW Solar Thermal (8hrs Storage)</t>
  </si>
  <si>
    <t>Wagga Wagga Solar Thermal (8hrs Storage)</t>
  </si>
  <si>
    <t>Tumut Solar Thermal (8hrs Storage)</t>
  </si>
  <si>
    <t>Cooma-Monaro Solar Thermal (8hrs Storage)</t>
  </si>
  <si>
    <t>Ovens Murray Solar Thermal (8hrs Storage)</t>
  </si>
  <si>
    <t>Murray River Solar Thermal (8hrs Storage)</t>
  </si>
  <si>
    <t>Western Victoria Solar Thermal (8hrs Storage)</t>
  </si>
  <si>
    <t>South West Victoria Solar Thermal (8hrs Storage)</t>
  </si>
  <si>
    <t>Gippsland Solar Thermal (8hrs Storage)</t>
  </si>
  <si>
    <t>Central North Vic Solar Thermal (8hrs Storage)</t>
  </si>
  <si>
    <t>South East SA Solar Thermal (8hrs Storage)</t>
  </si>
  <si>
    <t>Riverland Solar Thermal (8hrs Storage)</t>
  </si>
  <si>
    <t>Mid-North SA Solar Thermal (8hrs Storage)</t>
  </si>
  <si>
    <t>Yorke Peninsula Solar Thermal (8hrs Storage)</t>
  </si>
  <si>
    <t>Northern SA Solar Thermal (8hrs Storage)</t>
  </si>
  <si>
    <t>Leigh Creek Solar Thermal (8hrs Storage)</t>
  </si>
  <si>
    <t>Roxby Downs Solar Thermal (8hrs Storage)</t>
  </si>
  <si>
    <t>Eastern Eyre Peninsula Solar Thermal (8hrs Storage)</t>
  </si>
  <si>
    <t>Western Eyre Peninsula Solar Thermal (8hrs Storage)</t>
  </si>
  <si>
    <t>North East Tasmania Solar Thermal (8hrs Storage)</t>
  </si>
  <si>
    <t>North West Tasmania Solar Thermal (8hrs Storage)</t>
  </si>
  <si>
    <t>Tasmania Midlands Solar Thermal (8hrs Storage)</t>
  </si>
  <si>
    <t>VIC Battery storage (2hrs storage)</t>
  </si>
  <si>
    <t>Battery storage (2hrs storage)</t>
  </si>
  <si>
    <t>QLD Battery Storage (2hrs storage)</t>
  </si>
  <si>
    <t>Battery Storage (2hrs storage)</t>
  </si>
  <si>
    <t>NSW Battery Storage (2hrs storage)</t>
  </si>
  <si>
    <t>SA Battery Storage (2hrs storage)</t>
  </si>
  <si>
    <t>TAS Battery Storage (2hrs storage)</t>
  </si>
  <si>
    <t>VIC Battery Storage (4hrs storage)</t>
  </si>
  <si>
    <t>Battery Storage (4hrs storage)</t>
  </si>
  <si>
    <t>QLD Battery Storage (4hrs storage)</t>
  </si>
  <si>
    <t>NSW Battery Storage (4hrs storage)</t>
  </si>
  <si>
    <t>SA Battery Storage (4hrs storage)</t>
  </si>
  <si>
    <t>TAS Battery Storage (4hrs storage)</t>
  </si>
  <si>
    <t>Far North QLD Wind</t>
  </si>
  <si>
    <t>North Qld Clean Energy Hub Wind</t>
  </si>
  <si>
    <t>Northern Qld Wind</t>
  </si>
  <si>
    <t>Isaac Wind</t>
  </si>
  <si>
    <t>Barcaldine Wind</t>
  </si>
  <si>
    <t>Fitzroy Wind</t>
  </si>
  <si>
    <t>Wide Bay Wind</t>
  </si>
  <si>
    <t>Darling Downs Wind</t>
  </si>
  <si>
    <t>North West NSW Wind</t>
  </si>
  <si>
    <t>New England Wind</t>
  </si>
  <si>
    <t>Central West NSW Wind</t>
  </si>
  <si>
    <t>Southern NSW Tablelands Wind</t>
  </si>
  <si>
    <t>Broken Hill Wind</t>
  </si>
  <si>
    <t>South West NSW Wind</t>
  </si>
  <si>
    <t>Wagga Wagga Wind</t>
  </si>
  <si>
    <t>Tumut Wind</t>
  </si>
  <si>
    <t>Cooma-Monaro Wind</t>
  </si>
  <si>
    <t>Ovens Murray Wind</t>
  </si>
  <si>
    <t>Murray River Wind</t>
  </si>
  <si>
    <t>Western Victoria Wind</t>
  </si>
  <si>
    <t>South West Victoria Wind</t>
  </si>
  <si>
    <t>Gippsland Wind</t>
  </si>
  <si>
    <t>Central North Vic Wind</t>
  </si>
  <si>
    <t>South East SA Wind</t>
  </si>
  <si>
    <t>Riverland Wind</t>
  </si>
  <si>
    <t>Mid-North SA Wind</t>
  </si>
  <si>
    <t>Yorke Peninsula Wind</t>
  </si>
  <si>
    <t>Northern SA Wind</t>
  </si>
  <si>
    <t>Leigh Creek Wind</t>
  </si>
  <si>
    <t>Roxby Downs Wind</t>
  </si>
  <si>
    <t>Eastern Eyre Peninsula Wind</t>
  </si>
  <si>
    <t>Western Eyre Peninsula Wind</t>
  </si>
  <si>
    <t>North East Tasmania Wind</t>
  </si>
  <si>
    <t>North West Tasmania Wind</t>
  </si>
  <si>
    <t>Tasmania Midlands Wind</t>
  </si>
  <si>
    <t>Gippsland Wind - offshore</t>
  </si>
  <si>
    <t>Wind - offshore</t>
  </si>
  <si>
    <t>VIC Pumped Hydro (6hrs storage)</t>
  </si>
  <si>
    <t>Pumped Hydro (6hrs storage)</t>
  </si>
  <si>
    <t>Water</t>
  </si>
  <si>
    <t>QLD Pumped Hydro (6hrs storage)</t>
  </si>
  <si>
    <t>NSW Pumped Hydro (6hrs storage)</t>
  </si>
  <si>
    <t>SA Pumped Hydro (6hrs storage)</t>
  </si>
  <si>
    <t>TAS Pumped Hydro (6hrs storage)</t>
  </si>
  <si>
    <t>VIC Pumped Hydro (12hrs storage)</t>
  </si>
  <si>
    <t>Pumped Hydro (12hrs storage)</t>
  </si>
  <si>
    <t>QLD Pumped Hydro (12hrs storage)</t>
  </si>
  <si>
    <t>NSW Pumped Hydro (12hrs storage)</t>
  </si>
  <si>
    <t>SA Pumped Hydro (12hrs storage)</t>
  </si>
  <si>
    <t>TAS Pumped Hydro (12hrs storage)</t>
  </si>
  <si>
    <t>VIC Pumped Hydro (24hrs storage)</t>
  </si>
  <si>
    <t>Pumped Hydro (24hrs storage)</t>
  </si>
  <si>
    <t>QLD Pumped Hydro (24hrs storage)</t>
  </si>
  <si>
    <t>NSW Pumped Hydro (24hrs storage)</t>
  </si>
  <si>
    <t>SA Pumped Hydro (24hrs storage)</t>
  </si>
  <si>
    <t>TAS Pumped Hydro (24hrs storage)</t>
  </si>
  <si>
    <t>VIC Pumped Hydro (48hrs storage)</t>
  </si>
  <si>
    <t>Pumped Hydro (48hrs storage)</t>
  </si>
  <si>
    <t>QLD Pumped Hydro (48hrs storage)</t>
  </si>
  <si>
    <t>NSW Pumped Hydro (48hrs storage)</t>
  </si>
  <si>
    <t>SA Pumped Hydro (48hrs storage)</t>
  </si>
  <si>
    <t>TAS Pumped Hydro (48hrs storage)</t>
  </si>
  <si>
    <t>Battery of the Nation</t>
  </si>
  <si>
    <t>Determined in Sensitivity Analysis</t>
  </si>
  <si>
    <t>Solar_PV</t>
  </si>
  <si>
    <t>Q1</t>
  </si>
  <si>
    <t>NQ</t>
  </si>
  <si>
    <t>Q2</t>
  </si>
  <si>
    <t>Q3</t>
  </si>
  <si>
    <t>Q4</t>
  </si>
  <si>
    <t>Q5</t>
  </si>
  <si>
    <t>CQ</t>
  </si>
  <si>
    <t>Q6</t>
  </si>
  <si>
    <t>Q7</t>
  </si>
  <si>
    <t>SQ</t>
  </si>
  <si>
    <t>Q8</t>
  </si>
  <si>
    <t>SWQ</t>
  </si>
  <si>
    <t>N1</t>
  </si>
  <si>
    <t>NNS</t>
  </si>
  <si>
    <t>N2</t>
  </si>
  <si>
    <t>N3</t>
  </si>
  <si>
    <t>NCEN</t>
  </si>
  <si>
    <t>N4</t>
  </si>
  <si>
    <t>CAN</t>
  </si>
  <si>
    <t>N5</t>
  </si>
  <si>
    <t>N6</t>
  </si>
  <si>
    <t>SWNSW</t>
  </si>
  <si>
    <t>N7</t>
  </si>
  <si>
    <t>N8</t>
  </si>
  <si>
    <t>N9</t>
  </si>
  <si>
    <t>V1</t>
  </si>
  <si>
    <t>NVIC</t>
  </si>
  <si>
    <t>V2</t>
  </si>
  <si>
    <t>CVIC</t>
  </si>
  <si>
    <t>V3</t>
  </si>
  <si>
    <t>V4</t>
  </si>
  <si>
    <t>MEL</t>
  </si>
  <si>
    <t>V5</t>
  </si>
  <si>
    <t>LV</t>
  </si>
  <si>
    <t>V6</t>
  </si>
  <si>
    <t>S1</t>
  </si>
  <si>
    <t>SESA</t>
  </si>
  <si>
    <t>S2</t>
  </si>
  <si>
    <t>NSA</t>
  </si>
  <si>
    <t>S3</t>
  </si>
  <si>
    <t>ADE</t>
  </si>
  <si>
    <t>S4</t>
  </si>
  <si>
    <t>S5</t>
  </si>
  <si>
    <t>S6</t>
  </si>
  <si>
    <t>S7</t>
  </si>
  <si>
    <t>S8</t>
  </si>
  <si>
    <t>S9</t>
  </si>
  <si>
    <t>T1</t>
  </si>
  <si>
    <t>T2</t>
  </si>
  <si>
    <t>T3</t>
  </si>
  <si>
    <t>REZ #</t>
  </si>
  <si>
    <t>Location</t>
  </si>
  <si>
    <t>NTNDP zone</t>
  </si>
  <si>
    <t>Wind generation limits (MW)</t>
  </si>
  <si>
    <t>Solar PV plus Solar thermal Limits (MW)1</t>
  </si>
  <si>
    <t>High</t>
  </si>
  <si>
    <t>Medium</t>
  </si>
  <si>
    <t>Offshore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</si>
  <si>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</si>
  <si>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</si>
  <si>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</si>
  <si>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</si>
  <si>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</si>
  <si>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</si>
  <si>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</si>
  <si>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</si>
  <si>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</si>
  <si>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</si>
  <si>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</si>
  <si>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</si>
  <si>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</si>
  <si>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</si>
  <si>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</si>
  <si>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</si>
  <si>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</si>
  <si>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</si>
  <si>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</si>
  <si>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</si>
  <si>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</si>
  <si>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</si>
  <si>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</si>
  <si>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</si>
  <si>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</si>
  <si>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</si>
  <si>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</si>
  <si>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</si>
  <si>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</si>
  <si>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</si>
  <si>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</si>
  <si>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</si>
  <si>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</si>
  <si>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</si>
  <si>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</si>
  <si>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</si>
  <si>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</si>
  <si>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</si>
  <si>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</si>
  <si>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</si>
  <si>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</si>
  <si>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</si>
  <si>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</si>
  <si>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</si>
  <si>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</si>
  <si>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</si>
  <si>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</si>
  <si>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</si>
  <si>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</si>
  <si>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</si>
  <si>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</si>
  <si>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</si>
  <si>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</si>
  <si>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</si>
  <si>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</si>
  <si>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</si>
  <si>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</si>
  <si>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</si>
  <si>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</si>
  <si>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</si>
  <si>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</si>
  <si>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</si>
  <si>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</si>
  <si>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</si>
  <si>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</si>
  <si>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</si>
  <si>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</si>
  <si>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</si>
  <si>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</si>
  <si>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</si>
  <si>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</si>
  <si>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</si>
  <si>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</si>
  <si>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</si>
  <si>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</si>
  <si>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</si>
  <si>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</si>
  <si>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</si>
  <si>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</si>
  <si>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</si>
  <si>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</si>
  <si>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</si>
  <si>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</si>
  <si>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</si>
  <si>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</si>
  <si>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</si>
  <si>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</si>
  <si>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</si>
  <si>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</si>
  <si>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</si>
  <si>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</si>
  <si>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</si>
  <si>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</si>
  <si>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</si>
  <si>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</si>
  <si>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</si>
  <si>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</si>
  <si>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</si>
  <si>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</si>
  <si>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</si>
  <si>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</si>
  <si>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</si>
  <si>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</si>
  <si>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</si>
  <si>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</si>
  <si>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</si>
  <si>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</si>
  <si>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</si>
  <si>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</si>
  <si>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</si>
  <si>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</si>
  <si>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</si>
  <si>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</si>
  <si>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</si>
  <si>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</si>
  <si>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</si>
  <si>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</si>
  <si>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</si>
  <si>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</si>
  <si>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</si>
  <si>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</si>
  <si>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</si>
  <si>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</si>
  <si>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</si>
  <si>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</si>
  <si>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</si>
  <si>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</si>
  <si>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</si>
  <si>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</si>
  <si>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</si>
  <si>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</si>
  <si>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</si>
  <si>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</si>
  <si>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</si>
  <si>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</si>
  <si>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</si>
  <si>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</si>
  <si>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</si>
  <si>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</si>
  <si>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</si>
  <si>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</si>
  <si>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</si>
  <si>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</si>
  <si>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</si>
  <si>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</si>
  <si>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</si>
  <si>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</si>
  <si>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</si>
  <si>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</si>
  <si>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</si>
  <si>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</si>
  <si>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</si>
  <si>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</si>
  <si>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</si>
  <si>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</si>
  <si>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</si>
  <si>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</si>
  <si>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</si>
  <si>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</si>
  <si>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</si>
  <si>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</si>
  <si>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</si>
  <si>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</si>
  <si>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</si>
  <si>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</si>
  <si>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</si>
  <si>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</si>
  <si>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</si>
  <si>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</si>
  <si>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</si>
  <si>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</si>
  <si>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</si>
  <si>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</si>
  <si>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</si>
  <si>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</si>
  <si>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</si>
  <si>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</si>
  <si>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</si>
  <si>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</si>
  <si>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</si>
  <si>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</si>
  <si>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</si>
  <si>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</si>
  <si>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</si>
  <si>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</si>
  <si>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</si>
  <si>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</si>
  <si>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</si>
  <si>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</si>
  <si>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</si>
  <si>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</si>
  <si>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</si>
  <si>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</si>
  <si>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BOCORWF1_RefYear2019</t>
  </si>
  <si>
    <t>BODWF1_RefYear2019</t>
  </si>
  <si>
    <t>CAPTL_WF_RefYear2019</t>
  </si>
  <si>
    <t>CROOKWF2_RefYear2019</t>
  </si>
  <si>
    <t>CULLRGWF_RefYear2019</t>
  </si>
  <si>
    <t>GULLRWF1_RefYear2019</t>
  </si>
  <si>
    <t>GUNNING1_RefYear2019</t>
  </si>
  <si>
    <t>STWF1_RefYear2019</t>
  </si>
  <si>
    <t>SAPHWF1_RefYear2019</t>
  </si>
  <si>
    <t>TARALGA1_RefYear2019</t>
  </si>
  <si>
    <t>WRWF1_RefYear2019</t>
  </si>
  <si>
    <t>WOODLWN1_RefYear2019</t>
  </si>
  <si>
    <t>MEWF1_RefYear2019</t>
  </si>
  <si>
    <t>CNUNDAWF_RefYear2019</t>
  </si>
  <si>
    <t>CATHROCK_RefYear2019</t>
  </si>
  <si>
    <t>CLEMGPWF_RefYear2019</t>
  </si>
  <si>
    <t>HALLWF2_RefYear2019</t>
  </si>
  <si>
    <t>HDWF1_RefYear2019</t>
  </si>
  <si>
    <t>HDWF2_RefYear2019</t>
  </si>
  <si>
    <t>HDWF3_RefYear2019</t>
  </si>
  <si>
    <t>LKBONNY1_RefYear2019</t>
  </si>
  <si>
    <t>LKBONNY2_RefYear2019</t>
  </si>
  <si>
    <t>LKBONNY3_RefYear2019</t>
  </si>
  <si>
    <t>Lincoln_Gap_RefYear2019</t>
  </si>
  <si>
    <t>WGWF1_RefYear2019</t>
  </si>
  <si>
    <t>MTMILLAR_RefYear2019</t>
  </si>
  <si>
    <t xml:space="preserve">Berrybank </t>
  </si>
  <si>
    <t>Mortlake South</t>
  </si>
  <si>
    <t xml:space="preserve">Winton </t>
  </si>
  <si>
    <t xml:space="preserve">Carwarp </t>
  </si>
  <si>
    <t xml:space="preserve">Cohuna </t>
  </si>
  <si>
    <t xml:space="preserve">Yatpool </t>
  </si>
  <si>
    <t xml:space="preserve">Numurkah </t>
  </si>
  <si>
    <t xml:space="preserve">Kiamal </t>
  </si>
  <si>
    <t xml:space="preserve">Warwick </t>
  </si>
  <si>
    <t xml:space="preserve">Yarranlea </t>
  </si>
  <si>
    <t>Rugby Run</t>
  </si>
  <si>
    <t xml:space="preserve">Oakey 2 </t>
  </si>
  <si>
    <t xml:space="preserve">Oakey </t>
  </si>
  <si>
    <t xml:space="preserve">Limondale </t>
  </si>
  <si>
    <t xml:space="preserve">Finley </t>
  </si>
  <si>
    <t xml:space="preserve">Lilyvale </t>
  </si>
  <si>
    <t xml:space="preserve">Kennedy </t>
  </si>
  <si>
    <t xml:space="preserve">Haughton </t>
  </si>
  <si>
    <t xml:space="preserve">Maryrorough </t>
  </si>
  <si>
    <t xml:space="preserve">Bungala </t>
  </si>
  <si>
    <t xml:space="preserve">Sunraysia </t>
  </si>
  <si>
    <t xml:space="preserve">Nevertire </t>
  </si>
  <si>
    <t xml:space="preserve">Molong </t>
  </si>
  <si>
    <t xml:space="preserve">Darlington Point </t>
  </si>
  <si>
    <t xml:space="preserve">Bomen </t>
  </si>
  <si>
    <t xml:space="preserve">Stockyard Hill </t>
  </si>
  <si>
    <t xml:space="preserve">Murra Warra </t>
  </si>
  <si>
    <t xml:space="preserve">Moorabool </t>
  </si>
  <si>
    <t xml:space="preserve">Lincoln Gap </t>
  </si>
  <si>
    <t xml:space="preserve">Lal Lal Yendon </t>
  </si>
  <si>
    <t xml:space="preserve">Lal Lal Elaine </t>
  </si>
  <si>
    <t xml:space="preserve">Dundonnell </t>
  </si>
  <si>
    <t xml:space="preserve">Cherry Tree </t>
  </si>
  <si>
    <t xml:space="preserve">Bulgana </t>
  </si>
  <si>
    <t xml:space="preserve">Granville Harbour </t>
  </si>
  <si>
    <t xml:space="preserve">Cattle Hill </t>
  </si>
  <si>
    <t xml:space="preserve">Crowlands </t>
  </si>
  <si>
    <t xml:space="preserve">Coopers Gap </t>
  </si>
  <si>
    <t xml:space="preserve">Wemen </t>
  </si>
  <si>
    <t xml:space="preserve">Karadoc </t>
  </si>
  <si>
    <t xml:space="preserve">Tailem Bend </t>
  </si>
  <si>
    <t>Bungala</t>
  </si>
  <si>
    <t xml:space="preserve">Bannerton </t>
  </si>
  <si>
    <t xml:space="preserve">Gannawarra </t>
  </si>
  <si>
    <t xml:space="preserve">Whitsunday </t>
  </si>
  <si>
    <t xml:space="preserve">Sun Metals Corporation </t>
  </si>
  <si>
    <t xml:space="preserve">Susan River </t>
  </si>
  <si>
    <t xml:space="preserve">Ross River </t>
  </si>
  <si>
    <t xml:space="preserve">Longreach </t>
  </si>
  <si>
    <t xml:space="preserve">Kidston </t>
  </si>
  <si>
    <t xml:space="preserve">Hughenden </t>
  </si>
  <si>
    <t xml:space="preserve">Hayman </t>
  </si>
  <si>
    <t xml:space="preserve">Hamilton </t>
  </si>
  <si>
    <t xml:space="preserve">Emerald </t>
  </si>
  <si>
    <t xml:space="preserve">Daydream </t>
  </si>
  <si>
    <t xml:space="preserve">Darling Downs </t>
  </si>
  <si>
    <t xml:space="preserve">Clermont </t>
  </si>
  <si>
    <t xml:space="preserve">Collinsville </t>
  </si>
  <si>
    <t xml:space="preserve">Childers </t>
  </si>
  <si>
    <t>Clare</t>
  </si>
  <si>
    <t xml:space="preserve">White Rock </t>
  </si>
  <si>
    <t xml:space="preserve">Parkes </t>
  </si>
  <si>
    <t xml:space="preserve">Nyngan </t>
  </si>
  <si>
    <t xml:space="preserve">Moree </t>
  </si>
  <si>
    <t xml:space="preserve">Manildra </t>
  </si>
  <si>
    <t xml:space="preserve">Gullen Range </t>
  </si>
  <si>
    <t xml:space="preserve">Coleambally </t>
  </si>
  <si>
    <t xml:space="preserve">Beryl </t>
  </si>
  <si>
    <t xml:space="preserve">Broken Hill </t>
  </si>
  <si>
    <t xml:space="preserve">Yaloak South </t>
  </si>
  <si>
    <t>Yambuk</t>
  </si>
  <si>
    <t xml:space="preserve">Waubra </t>
  </si>
  <si>
    <t xml:space="preserve">Salt Creek </t>
  </si>
  <si>
    <t xml:space="preserve">Portland </t>
  </si>
  <si>
    <t xml:space="preserve">Oaklands Hill </t>
  </si>
  <si>
    <t xml:space="preserve">Mt Mercer </t>
  </si>
  <si>
    <t xml:space="preserve">Mt Gellibrand </t>
  </si>
  <si>
    <t xml:space="preserve">Mortons Lane </t>
  </si>
  <si>
    <t xml:space="preserve">Macarthur </t>
  </si>
  <si>
    <t xml:space="preserve">Kiata </t>
  </si>
  <si>
    <t xml:space="preserve">Challicum Hills </t>
  </si>
  <si>
    <t xml:space="preserve">Bald Hills </t>
  </si>
  <si>
    <t xml:space="preserve">Ararat </t>
  </si>
  <si>
    <t xml:space="preserve">Woolnorth </t>
  </si>
  <si>
    <t xml:space="preserve">Musselroe </t>
  </si>
  <si>
    <t xml:space="preserve">Wattle Point </t>
  </si>
  <si>
    <t xml:space="preserve">Waterloo </t>
  </si>
  <si>
    <t xml:space="preserve">Starfish Hill </t>
  </si>
  <si>
    <t>Snowtown</t>
  </si>
  <si>
    <t xml:space="preserve">Snowtown </t>
  </si>
  <si>
    <t xml:space="preserve">Mount Millar </t>
  </si>
  <si>
    <t xml:space="preserve">Willogoleche </t>
  </si>
  <si>
    <t xml:space="preserve">Lake Bonney </t>
  </si>
  <si>
    <t>Hornsdale</t>
  </si>
  <si>
    <t xml:space="preserve">Hornsdale </t>
  </si>
  <si>
    <t xml:space="preserve">Hallett </t>
  </si>
  <si>
    <t>Hallett North Brown Hill</t>
  </si>
  <si>
    <t>Hallett Hallett Hill</t>
  </si>
  <si>
    <t>Hallett Brown Hill</t>
  </si>
  <si>
    <t xml:space="preserve">Clements Gap </t>
  </si>
  <si>
    <t xml:space="preserve">Cathedral Rocks </t>
  </si>
  <si>
    <t xml:space="preserve">Canunda </t>
  </si>
  <si>
    <t xml:space="preserve">Woodlawn </t>
  </si>
  <si>
    <t xml:space="preserve">Taralga </t>
  </si>
  <si>
    <t>Sapphire</t>
  </si>
  <si>
    <t xml:space="preserve">Silverton </t>
  </si>
  <si>
    <t xml:space="preserve">Gunning </t>
  </si>
  <si>
    <t xml:space="preserve">Cullerin Range </t>
  </si>
  <si>
    <t xml:space="preserve">Crookwell 2 </t>
  </si>
  <si>
    <t xml:space="preserve">Capital </t>
  </si>
  <si>
    <t xml:space="preserve">Bodangora </t>
  </si>
  <si>
    <t xml:space="preserve">Boco Rock </t>
  </si>
  <si>
    <t>HALLWF1_RefYear2019</t>
  </si>
  <si>
    <t>Generator type</t>
  </si>
  <si>
    <t>G1</t>
  </si>
  <si>
    <t>G2</t>
  </si>
  <si>
    <t>G3</t>
  </si>
  <si>
    <t>G4</t>
  </si>
  <si>
    <t>G5</t>
  </si>
  <si>
    <t>G6</t>
  </si>
  <si>
    <t>G7</t>
  </si>
  <si>
    <t>G8</t>
  </si>
  <si>
    <t>G9</t>
  </si>
  <si>
    <t>G10</t>
  </si>
  <si>
    <t>G11</t>
  </si>
  <si>
    <t>G12</t>
  </si>
  <si>
    <t>G13</t>
  </si>
  <si>
    <t>G14</t>
  </si>
  <si>
    <t>G15</t>
  </si>
  <si>
    <t>G16</t>
  </si>
  <si>
    <t>G17</t>
  </si>
  <si>
    <t>G18</t>
  </si>
  <si>
    <t>G19</t>
  </si>
  <si>
    <t>G20</t>
  </si>
  <si>
    <t>G21</t>
  </si>
  <si>
    <t>SNOWNTH1_RefYear2019</t>
  </si>
  <si>
    <t>SNOWSTH1_RefYear2019</t>
  </si>
  <si>
    <t>SNOWTWN1_RefYear2019</t>
  </si>
  <si>
    <t>STARHLWF_RefYear2019</t>
  </si>
  <si>
    <t>WATERLWF_RefYear2019</t>
  </si>
  <si>
    <t>WPWF_RefYear2019</t>
  </si>
  <si>
    <t>MUSSELR1_RefYear2019</t>
  </si>
  <si>
    <t>WOOLNTH1_RefYear2019</t>
  </si>
  <si>
    <t>ARWF1_RefYear2019</t>
  </si>
  <si>
    <t>BALDHWF1_RefYear2019</t>
  </si>
  <si>
    <t>CHALLHWF_RefYear2019</t>
  </si>
  <si>
    <t>KIATAWF1_RefYear2019</t>
  </si>
  <si>
    <t>MACARTH1_RefYear2019</t>
  </si>
  <si>
    <t>MLWF1_RefYear2019</t>
  </si>
  <si>
    <t>MTGELWF1_RefYear2019</t>
  </si>
  <si>
    <t>MERCER01_RefYear2019</t>
  </si>
  <si>
    <t>OAKLAND1_RefYear2019</t>
  </si>
  <si>
    <t>PORTWF_RefYear2019</t>
  </si>
  <si>
    <t>SALTCRK1_RefYear2019</t>
  </si>
  <si>
    <t>WAUBRAWF_RefYear2019</t>
  </si>
  <si>
    <t>YAMBUKWF_RefYear2019</t>
  </si>
  <si>
    <t>YSWF1_RefYear2019</t>
  </si>
  <si>
    <t>Coopers_Gap_RefYear2019</t>
  </si>
  <si>
    <t>Kennedy_Wind_RefYear2019</t>
  </si>
  <si>
    <t>CROWLWF1_RefYear2019</t>
  </si>
  <si>
    <t>Cattle_Hill_RefYear2019</t>
  </si>
  <si>
    <t>Granville_Harbour_RefYear2019</t>
  </si>
  <si>
    <t>Bulgana_RefYear2019</t>
  </si>
  <si>
    <t>Cherry_Tree_RefYear2019</t>
  </si>
  <si>
    <t>Dundonnell_RefYear2019</t>
  </si>
  <si>
    <t>Lal_Lal_Elaine_RefYear2019</t>
  </si>
  <si>
    <t>Lal_Lal_Yendon_RefYear2019</t>
  </si>
  <si>
    <t>Moorabool_RefYear2019</t>
  </si>
  <si>
    <t>MUWAWF1_RefYear2019</t>
  </si>
  <si>
    <t>Stockyard_Hill_RefYear2019</t>
  </si>
  <si>
    <t>Mortlake_South_RefYear2019</t>
  </si>
  <si>
    <t>Berrybank_RefYear2019</t>
  </si>
  <si>
    <t>Q1_WH_Far_North_QLD_RefYear2019</t>
  </si>
  <si>
    <t>Q2_WH_North_QLD_Clean_Energy_Hub_RefYear2019</t>
  </si>
  <si>
    <t>Q3_WH_Northern_QLD_RefYear2019</t>
  </si>
  <si>
    <t>Q4_WH_Isaac_RefYear2019</t>
  </si>
  <si>
    <t>Q5_WH_Barcaldine_RefYear2019</t>
  </si>
  <si>
    <t>Q6_WH_Fitzroy_RefYear2019</t>
  </si>
  <si>
    <t>Q7_WH_Wide_Bay_RefYear2019</t>
  </si>
  <si>
    <t>Q8_WH_Darling_Downs_RefYear2019</t>
  </si>
  <si>
    <t>N1_WH_North_West_NSW_RefYear2019</t>
  </si>
  <si>
    <t>N2_WH_New_England_RefYear2019</t>
  </si>
  <si>
    <t>N3_WH_Central_West_NSW_RefYear2019</t>
  </si>
  <si>
    <t>N4_WH_Southern_NSW_Tablelands_RefYear2019</t>
  </si>
  <si>
    <t>N5_WH_Broken_Hill_RefYear2019</t>
  </si>
  <si>
    <t>N6_WH_South_West_NSW_RefYear2019</t>
  </si>
  <si>
    <t>N7_WH_Wagga_Wagga_RefYear2019</t>
  </si>
  <si>
    <t>N8_WH_Tumut_RefYear2019</t>
  </si>
  <si>
    <t>N9_WH_Cooma-Monaro_RefYear2019</t>
  </si>
  <si>
    <t>V1_WH_Ovens_Murray_RefYear2019</t>
  </si>
  <si>
    <t>V2_WH_Murray_River_RefYear2019</t>
  </si>
  <si>
    <t>V3_WH_Western_VIC_RefYear2019</t>
  </si>
  <si>
    <t>V4_WH_Moyne_RefYear2019</t>
  </si>
  <si>
    <t>V5_WH_Gippsland_RefYear2019</t>
  </si>
  <si>
    <t>V5_WOS_Gippsland_RefYear2019</t>
  </si>
  <si>
    <t>V6_WH_Central_North_VIC_RefYear2019</t>
  </si>
  <si>
    <t>S1_WH_South_East_SA_RefYear2019</t>
  </si>
  <si>
    <t>S2_WH_Riverland_RefYear2019</t>
  </si>
  <si>
    <t>S3_WH_Mid-North_SA_RefYear2019</t>
  </si>
  <si>
    <t>S4_WH_Yorke_Peninsula_RefYear2019</t>
  </si>
  <si>
    <t>S5_WH_Northern_SA_RefYear2019</t>
  </si>
  <si>
    <t>S6_WH_Leigh_Creek_RefYear2019</t>
  </si>
  <si>
    <t>S7_WH_Roxby_Downs_RefYear2019</t>
  </si>
  <si>
    <t>S8_WH_Eastern_Eyre_Peninsula_RefYear2019</t>
  </si>
  <si>
    <t>S9_WH_Western_Eyre_Peninsula_RefYear2019</t>
  </si>
  <si>
    <t>T1_WH_North_East_TAS_RefYear2019</t>
  </si>
  <si>
    <t>T2_WH_North_West_TAS_RefYear2019</t>
  </si>
  <si>
    <t>T3_WH_Tasmania_Midlands_RefYear2019</t>
  </si>
  <si>
    <t>NBHWF1_RefYear2019</t>
  </si>
  <si>
    <t>BLUFF1_RefYear2019</t>
  </si>
  <si>
    <t>Broken_Hill_RefYear2019</t>
  </si>
  <si>
    <t>Beryl_RefYear2019</t>
  </si>
  <si>
    <t>Coleambally_RefYear2019</t>
  </si>
  <si>
    <t>Gullen_Range_RefYear2019</t>
  </si>
  <si>
    <t>Manildra_RefYear2019</t>
  </si>
  <si>
    <t>Moree_RefYear2019</t>
  </si>
  <si>
    <t>Nyngan_RefYear2019</t>
  </si>
  <si>
    <t>Parkes_RefYear2019</t>
  </si>
  <si>
    <t>White_Rock_RefYear2019</t>
  </si>
  <si>
    <t>Clare_RefYear2019</t>
  </si>
  <si>
    <t>Childers_RefYear2019</t>
  </si>
  <si>
    <t>Collinsville_RefYear2019</t>
  </si>
  <si>
    <t>Clermont_RefYear2019</t>
  </si>
  <si>
    <t>Darling_Downs_RefYear2019</t>
  </si>
  <si>
    <t>Daydream_RefYear2019</t>
  </si>
  <si>
    <t>Emerald_RefYear2019</t>
  </si>
  <si>
    <t>Hamilton_RefYear2019</t>
  </si>
  <si>
    <t>Hayman_RefYear2019</t>
  </si>
  <si>
    <t>Hughenden_RefYear2019</t>
  </si>
  <si>
    <t>Kidston_RefYear2019</t>
  </si>
  <si>
    <t>Longreach_RefYear2019</t>
  </si>
  <si>
    <t>Ross_River_RefYear2019</t>
  </si>
  <si>
    <t>Susan_River_RefYear2019</t>
  </si>
  <si>
    <t>Sun_Metals_RefYear2019</t>
  </si>
  <si>
    <t>Whitsunday_RefYear2019</t>
  </si>
  <si>
    <t>Gannawarra_RefYear2019</t>
  </si>
  <si>
    <t>Bannerton_RefYear2019</t>
  </si>
  <si>
    <t>Bungala_One_RefYear2019</t>
  </si>
  <si>
    <t>Tailem_Bend_RefYear2019</t>
  </si>
  <si>
    <t>Karadoc_RefYear2019</t>
  </si>
  <si>
    <t>Wemen_RefYear2019</t>
  </si>
  <si>
    <t>Bomen_RefYear2019</t>
  </si>
  <si>
    <t>Darlington_Point_RefYear2019</t>
  </si>
  <si>
    <t>Molong_RefYear2019</t>
  </si>
  <si>
    <t>Nevertire_RefYear2019</t>
  </si>
  <si>
    <t>Sunraysia_RefYear2019</t>
  </si>
  <si>
    <t>Bungala_Two_RefYear2019</t>
  </si>
  <si>
    <t>Maryrorough_RefYear2019</t>
  </si>
  <si>
    <t>Haughton_RefYear2019</t>
  </si>
  <si>
    <t>Kennedy_RefYear2019</t>
  </si>
  <si>
    <t>Lilyvale_RefYear2019</t>
  </si>
  <si>
    <t>Finley_RefYear2019</t>
  </si>
  <si>
    <t>Limondale_One_RefYear2019</t>
  </si>
  <si>
    <t>Limondale_Two_RefYear2019</t>
  </si>
  <si>
    <t>Oakey_RefYear2019</t>
  </si>
  <si>
    <t>Oakey_Two_RefYear2019</t>
  </si>
  <si>
    <t>Rugby_Run_RefYear2019</t>
  </si>
  <si>
    <t>Yarranlea_RefYear2019</t>
  </si>
  <si>
    <t>Warwick_RefYear2019</t>
  </si>
  <si>
    <t>Kiamal_RefYear2019</t>
  </si>
  <si>
    <t>Numurkah_RefYear2019</t>
  </si>
  <si>
    <t>Yatpool_RefYear2019</t>
  </si>
  <si>
    <t>Cohuna_RefYear2019</t>
  </si>
  <si>
    <t>Carwarp_RefYear2019</t>
  </si>
  <si>
    <t>Winton_RefYear2019</t>
  </si>
  <si>
    <t>REZ_Q1_SAT_Far_North_Queensland_RefYear2019</t>
  </si>
  <si>
    <t>REZ_Q2_SAT_North_QLD_Clean_Energy_Hub_RefYear2019</t>
  </si>
  <si>
    <t>REZ_Q3_SAT_Northern_Queensland_RefYear2019</t>
  </si>
  <si>
    <t>REZ_Q4_SAT_Isaac_RefYear2019</t>
  </si>
  <si>
    <t>REZ_Q5_SAT_Barcaldine_RefYear2019</t>
  </si>
  <si>
    <t>REZ_Q6_SAT_Fitzroy_RefYear2019</t>
  </si>
  <si>
    <t>REZ_Q7_SAT_Wide_Bay_RefYear2019</t>
  </si>
  <si>
    <t>REZ_Q8_SAT_Darling_Downs_RefYear2019</t>
  </si>
  <si>
    <t>REZ_N1_SAT_North_West_NSW_RefYear2019</t>
  </si>
  <si>
    <t>REZ_N2_SAT_New_England_RefYear2019</t>
  </si>
  <si>
    <t>REZ_N3_SAT_Central_West_NSW_RefYear2019</t>
  </si>
  <si>
    <t>REZ_N4_SAT_Southern_NSW_Tablelands_RefYear2019</t>
  </si>
  <si>
    <t>REZ_N5_SAT_Broken_Hill_RefYear2019</t>
  </si>
  <si>
    <t>REZ_N6_SAT_South_West_NSW_RefYear2019</t>
  </si>
  <si>
    <t>REZ_N7_SAT_Wagga_Wagga_RefYear2019</t>
  </si>
  <si>
    <t>REZ_N8_SAT_Tumut_RefYear2019</t>
  </si>
  <si>
    <t>REZ_N9_SAT_Cooma_Monaro_RefYear2019</t>
  </si>
  <si>
    <t>REZ_V1_SAT_Ovens_Murray_RefYear2019</t>
  </si>
  <si>
    <t>REZ_V2_SAT_Murray_River_RefYear2019</t>
  </si>
  <si>
    <t>REZ_V3_SAT_Western_Victoria_RefYear2019</t>
  </si>
  <si>
    <t>REZ_V4_SAT_Moyne_RefYear2019</t>
  </si>
  <si>
    <t>REZ_V5_SAT_Gippsland_RefYear2019</t>
  </si>
  <si>
    <t>REZ_V6_SAT_Central_North_Victoria_RefYear2019</t>
  </si>
  <si>
    <t>REZ_S1_SAT_South_East_RefYear2019</t>
  </si>
  <si>
    <t>REZ_S2_SAT_Riverland_RefYear2019</t>
  </si>
  <si>
    <t>REZ_S3_SAT_Mid_North_SA_RefYear2019</t>
  </si>
  <si>
    <t>REZ_S4_SAT_Yorke_Peninsula_RefYear2019</t>
  </si>
  <si>
    <t>REZ_S5_SAT_Northern_SA_RefYear2019</t>
  </si>
  <si>
    <t>REZ_S6_SAT_Leigh_Creek_South_RefYear2019</t>
  </si>
  <si>
    <t>REZ_S7_SAT_Roxby_Downs_RefYear2019</t>
  </si>
  <si>
    <t>REZ_S8_SAT_Eastern_Eyre_Peninsula_RefYear2019</t>
  </si>
  <si>
    <t>REZ_S9_SAT_Western_Eyre_Peninsula_RefYear2019</t>
  </si>
  <si>
    <t>REZ_T1_SAT_North_East_Tasmania_RefYear2019</t>
  </si>
  <si>
    <t>REZ_T2_SAT_North_West_Tasmania_RefYear2019</t>
  </si>
  <si>
    <t>REZ_T3_SAT_Tasmania_Midlands_RefYear2019</t>
  </si>
  <si>
    <t>Black Coal (supercritical)</t>
  </si>
  <si>
    <t>Brown Coal (supercritical)</t>
  </si>
  <si>
    <t>Black Coal (subcritical)</t>
  </si>
  <si>
    <t>Brown Coal (subcritical)</t>
  </si>
  <si>
    <t>Retirement</t>
  </si>
  <si>
    <t>2035-2036</t>
  </si>
  <si>
    <t>2045-2046</t>
  </si>
  <si>
    <t>Generator Station</t>
  </si>
  <si>
    <t>Minimum Stable Level (MW)</t>
  </si>
  <si>
    <t>Yallourn</t>
  </si>
  <si>
    <t>Condamine</t>
  </si>
  <si>
    <t>Yarwun</t>
  </si>
  <si>
    <t>Swanbank</t>
  </si>
  <si>
    <t>Tamar Valley</t>
  </si>
  <si>
    <t>Townsville</t>
  </si>
  <si>
    <t>Min Up Time (hours)</t>
  </si>
  <si>
    <t>Generator - Minimum Stable levels</t>
  </si>
  <si>
    <t>Generator Ramping limits</t>
  </si>
  <si>
    <t>Generator - Maximum Capcity - Winter ratings</t>
  </si>
  <si>
    <t>Aggregated Generator limitations</t>
  </si>
  <si>
    <t>Max. Capcity</t>
  </si>
  <si>
    <t>Min. stable</t>
  </si>
  <si>
    <t>Individual generators</t>
  </si>
  <si>
    <t>Min. Stable</t>
  </si>
  <si>
    <t>Max. Capacity</t>
  </si>
  <si>
    <t>Ratio_RU</t>
  </si>
  <si>
    <t>Ratio_RD</t>
  </si>
  <si>
    <t>Technology</t>
  </si>
  <si>
    <t>Cold start ($/MW)</t>
  </si>
  <si>
    <t>Warm start ($/MW)</t>
  </si>
  <si>
    <t>Hot start ($/MW)</t>
  </si>
  <si>
    <t>Start-up cost ($/start-up)</t>
  </si>
  <si>
    <t>na</t>
  </si>
  <si>
    <t>Stat-up and shut-down rates are caculated in the read.py</t>
  </si>
  <si>
    <t>Maximum Capacity</t>
  </si>
  <si>
    <t>Minimum stable load</t>
  </si>
  <si>
    <t>Initial status : neagative switched off, + switched on, integer values specifies number of hours it has been switched on or off</t>
  </si>
  <si>
    <t>Initial generation</t>
  </si>
  <si>
    <t>Minimum up time (hrs)</t>
  </si>
  <si>
    <t>Minimum down time (hrs)</t>
  </si>
  <si>
    <t>Ramp up limit (MW/h)</t>
  </si>
  <si>
    <t>Rampdown limits (MW/h)</t>
  </si>
  <si>
    <t>Startup limit (MW)</t>
  </si>
  <si>
    <t>Shut down limit (MW)</t>
  </si>
  <si>
    <t>Existinf/Committed/New Status: 1: existing/committed, 0: new</t>
  </si>
  <si>
    <t>Annual cost (Annualised capital cost + FOM for a yr)</t>
  </si>
  <si>
    <t>$/startup</t>
  </si>
  <si>
    <t>Generation cost $/MWh (Fuel Cost+VOM)</t>
  </si>
  <si>
    <t>FOM</t>
  </si>
  <si>
    <t>VOM</t>
  </si>
  <si>
    <t>Fixed operational and maintenancet cost for a year $/MW</t>
  </si>
  <si>
    <t>Valiable operational and maintenancet cost $/MWh</t>
  </si>
  <si>
    <t>Group</t>
  </si>
  <si>
    <t>Expected Delivary</t>
  </si>
  <si>
    <t>E1</t>
  </si>
  <si>
    <t>E2</t>
  </si>
  <si>
    <t>E3</t>
  </si>
  <si>
    <t>E4</t>
  </si>
  <si>
    <t>E5</t>
  </si>
  <si>
    <t>E6</t>
  </si>
  <si>
    <t>MaxCap for storage is given in MWh</t>
  </si>
  <si>
    <t>E8</t>
  </si>
  <si>
    <t>E9</t>
  </si>
  <si>
    <t>E10</t>
  </si>
  <si>
    <t>E11</t>
  </si>
  <si>
    <t>E12</t>
  </si>
  <si>
    <t>E13</t>
  </si>
  <si>
    <t>E14</t>
  </si>
  <si>
    <t>E15</t>
  </si>
  <si>
    <t>E16</t>
  </si>
  <si>
    <t>E18</t>
  </si>
  <si>
    <t>E19</t>
  </si>
  <si>
    <t>E20</t>
  </si>
  <si>
    <t>E21</t>
  </si>
  <si>
    <t>E22</t>
  </si>
  <si>
    <t>E23</t>
  </si>
  <si>
    <t>E24</t>
  </si>
  <si>
    <t>E25</t>
  </si>
  <si>
    <t>E26</t>
  </si>
  <si>
    <t>E27</t>
  </si>
  <si>
    <t>E28</t>
  </si>
  <si>
    <t>E29</t>
  </si>
  <si>
    <t>E30</t>
  </si>
  <si>
    <t>E31</t>
  </si>
  <si>
    <t>E32</t>
  </si>
  <si>
    <t>E33</t>
  </si>
  <si>
    <t>E34</t>
  </si>
  <si>
    <t>E35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</si>
  <si>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</si>
  <si>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</si>
  <si>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</si>
  <si>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</si>
  <si>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</si>
  <si>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</si>
  <si>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</si>
  <si>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</si>
  <si>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</si>
  <si>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</si>
  <si>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</si>
  <si>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</si>
  <si>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</si>
  <si>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</si>
  <si>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</si>
  <si>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</si>
  <si>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</si>
  <si>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</si>
  <si>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</si>
  <si>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</si>
  <si>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</si>
  <si>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</si>
  <si>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</si>
  <si>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</si>
  <si>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</si>
  <si>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</si>
  <si>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</si>
  <si>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</si>
  <si>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</si>
  <si>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</si>
  <si>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</si>
  <si>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</si>
  <si>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</si>
  <si>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</si>
  <si>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</si>
  <si>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REZ_T2_CST_North_West_Tasmania_RefYear2019</t>
  </si>
  <si>
    <t>REZ_N6_CST_South_West_NSW_RefYear2019</t>
  </si>
  <si>
    <t>REZ</t>
  </si>
  <si>
    <t>CST</t>
  </si>
  <si>
    <t>RefYear2019</t>
  </si>
  <si>
    <t>Far_North_QLD</t>
  </si>
  <si>
    <t>North_Qld_Clean_Energy_Hub</t>
  </si>
  <si>
    <t>Northern_Qld</t>
  </si>
  <si>
    <t>Wide_Bay</t>
  </si>
  <si>
    <t>Darling_Downs</t>
  </si>
  <si>
    <t>North_West_NSW</t>
  </si>
  <si>
    <t>New_England</t>
  </si>
  <si>
    <t>Central_West_NSW</t>
  </si>
  <si>
    <t>Southern_NSW_Tablelands</t>
  </si>
  <si>
    <t>Broken_Hill</t>
  </si>
  <si>
    <t>South_West_NSW</t>
  </si>
  <si>
    <t>Wagga_Wagga</t>
  </si>
  <si>
    <t>Ovens_Murray</t>
  </si>
  <si>
    <t>Murray_River</t>
  </si>
  <si>
    <t>Western_Victoria</t>
  </si>
  <si>
    <t>South_West_Victoria</t>
  </si>
  <si>
    <t>Central_North_Vic</t>
  </si>
  <si>
    <t>South_East _SA</t>
  </si>
  <si>
    <t>Mid-North_SA</t>
  </si>
  <si>
    <t>Yorke_Peninsula</t>
  </si>
  <si>
    <t>Northern_SA</t>
  </si>
  <si>
    <t>Leigh_Creek</t>
  </si>
  <si>
    <t>Roxby_Downs</t>
  </si>
  <si>
    <t>Eastern_Eyre_Peninsula</t>
  </si>
  <si>
    <t>Western_Eyre_Peninsula</t>
  </si>
  <si>
    <t>North_East_Tasmania</t>
  </si>
  <si>
    <t>North_West_Tasmania</t>
  </si>
  <si>
    <t>Tasmania_Midlands</t>
  </si>
  <si>
    <t>REZ_Q4_CST_Isaac_RefYear2019</t>
  </si>
  <si>
    <t>REZ_Q5_CST_Barcaldine_RefYear2019</t>
  </si>
  <si>
    <t>REZ_Q6_CST_Fitzroy_RefYear2019</t>
  </si>
  <si>
    <t>REZ_Q7_CST_Wide_Bay_RefYear2019</t>
  </si>
  <si>
    <t>REZ_Q8_CST_Darling_Downs_RefYear2019</t>
  </si>
  <si>
    <t>REZ_N1_CST_North_West_NSW_RefYear2019</t>
  </si>
  <si>
    <t>REZ_N2_CST_New_England_RefYear2019</t>
  </si>
  <si>
    <t>REZ_N3_CST_Central_West_NSW_RefYear2019</t>
  </si>
  <si>
    <t>REZ_N4_CST_Southern_NSW_Tablelands_RefYear2019</t>
  </si>
  <si>
    <t>REZ_N5_CST_Broken_Hill_RefYear2019</t>
  </si>
  <si>
    <t>REZ_N7_CST_Wagga_Wagga_RefYear2019</t>
  </si>
  <si>
    <t>REZ_N8_CST_Tumut_RefYear2019</t>
  </si>
  <si>
    <t>REZ_V1_CST_Ovens_Murray_RefYear2019</t>
  </si>
  <si>
    <t>REZ_V2_CST_Murray_River_RefYear2019</t>
  </si>
  <si>
    <t>REZ_V3_CST_Western_Victoria_RefYear2019</t>
  </si>
  <si>
    <t>REZ_V5_CST_Gippsland_RefYear2019</t>
  </si>
  <si>
    <t>REZ_S2_CST_Riverland_RefYear2019</t>
  </si>
  <si>
    <t>REZ_S4_CST_Yorke_Peninsula_RefYear2019</t>
  </si>
  <si>
    <t>REZ_S5_CST_Northern_SA_RefYear2019</t>
  </si>
  <si>
    <t>REZ_S7_CST_Roxby_Downs_RefYear2019</t>
  </si>
  <si>
    <t>REZ_S8_CST_Eastern_Eyre_Peninsula_RefYear2019</t>
  </si>
  <si>
    <t>REZ_S9_CST_Western_Eyre_Peninsula_RefYear2019</t>
  </si>
  <si>
    <t>REZ_T1_CST_North_East_Tasmania_RefYear2019</t>
  </si>
  <si>
    <t>REZ_T3_CST_Tasmania_Midlands_RefYear2019</t>
  </si>
  <si>
    <t>_Far_North_Queensland_RefYear2019</t>
  </si>
  <si>
    <t>_North_QLD_Clean_Energy_Hub_RefYear2019</t>
  </si>
  <si>
    <t>_Northern_Queensland_RefYear2019</t>
  </si>
  <si>
    <t>_Isaac_RefYear2019</t>
  </si>
  <si>
    <t>_Barcaldine_RefYear2019</t>
  </si>
  <si>
    <t>_Fitzroy_RefYear2019</t>
  </si>
  <si>
    <t>_Wide_Bay_RefYear2019</t>
  </si>
  <si>
    <t>_Darling_Downs_RefYear2019</t>
  </si>
  <si>
    <t>_North_West_NSW_RefYear2019</t>
  </si>
  <si>
    <t>_New_England_RefYear2019</t>
  </si>
  <si>
    <t>_Central_West_NSW_RefYear2019</t>
  </si>
  <si>
    <t>_Southern_NSW_Tablelands_RefYear2019</t>
  </si>
  <si>
    <t>_Broken_Hill_RefYear2019</t>
  </si>
  <si>
    <t>_South_West_NSW_RefYear2019</t>
  </si>
  <si>
    <t>_Wagga_Wagga_RefYear2019</t>
  </si>
  <si>
    <t>_Tumut_RefYear2019</t>
  </si>
  <si>
    <t>_Cooma_Monaro_RefYear2019</t>
  </si>
  <si>
    <t>_Ovens_Murray_RefYear2019</t>
  </si>
  <si>
    <t>_Murray_River_RefYear2019</t>
  </si>
  <si>
    <t>_Western_Victoria_RefYear2019</t>
  </si>
  <si>
    <t>_Moyne_RefYear2019</t>
  </si>
  <si>
    <t>_Gippsland_RefYear2019</t>
  </si>
  <si>
    <t>_Central_North_Victoria_RefYear2019</t>
  </si>
  <si>
    <t>_South_East_RefYear2019</t>
  </si>
  <si>
    <t>_Riverland_RefYear2019</t>
  </si>
  <si>
    <t>_Mid_North_SA_RefYear2019</t>
  </si>
  <si>
    <t>_Yorke_Peninsula_RefYear2019</t>
  </si>
  <si>
    <t>_Northern_SA_RefYear2019</t>
  </si>
  <si>
    <t>_Leigh_Creek_South_RefYear2019</t>
  </si>
  <si>
    <t>_Roxby_Downs_RefYear2019</t>
  </si>
  <si>
    <t>_Eastern_Eyre_Peninsula_RefYear2019</t>
  </si>
  <si>
    <t>_Western_Eyre_Peninsula_RefYear2019</t>
  </si>
  <si>
    <t>_North_East_Tasmania_RefYear2019</t>
  </si>
  <si>
    <t>_North_West_Tasmania_RefYear2019</t>
  </si>
  <si>
    <t>_Tasmania_Midlands_RefYear2019</t>
  </si>
  <si>
    <t>REZ_Q1_CST_Far_North_Queensland_RefYear2019</t>
  </si>
  <si>
    <t>REZ_Q2_CST_North_QLD_Clean_Energy_Hub_RefYear2019</t>
  </si>
  <si>
    <t>REZ_Q3_CST_Northern_Queensland_RefYear2019</t>
  </si>
  <si>
    <t>REZ_N9_CST_Cooma_Monaro_RefYear2019</t>
  </si>
  <si>
    <t>REZ_V4_CST_Moyne_RefYear2019</t>
  </si>
  <si>
    <t>REZ_V6_CST_Central_North_Victoria_RefYear2019</t>
  </si>
  <si>
    <t>REZ_S1_CST_South_East_RefYear2019</t>
  </si>
  <si>
    <t>REZ_S3_CST_Mid_North_SA_RefYear2019</t>
  </si>
  <si>
    <t>REZ_S6_CST_Leigh_Creek_South_RefYear2019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</si>
  <si>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</si>
  <si>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</si>
  <si>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</si>
  <si>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</si>
  <si>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</si>
  <si>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</si>
  <si>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</si>
  <si>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</si>
  <si>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</si>
  <si>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</si>
  <si>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</si>
  <si>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</si>
  <si>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</si>
  <si>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</si>
  <si>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</si>
  <si>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</si>
  <si>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</si>
  <si>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</si>
  <si>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</si>
  <si>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</si>
  <si>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</si>
  <si>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</si>
  <si>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</si>
  <si>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</si>
  <si>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</si>
  <si>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</si>
  <si>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</si>
  <si>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</si>
  <si>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</si>
  <si>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</si>
  <si>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</si>
  <si>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</si>
  <si>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</si>
  <si>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Koombooloomba Dam</t>
  </si>
  <si>
    <t>Kuranda Weir</t>
  </si>
  <si>
    <t>Snowy</t>
  </si>
  <si>
    <t>Tasmania</t>
  </si>
  <si>
    <t>Note</t>
  </si>
  <si>
    <t>Tumut 1 and 2</t>
  </si>
  <si>
    <t>Can be operated as pumped hydro  with 10 hours storage and 14 hours pump back</t>
  </si>
  <si>
    <t>Can be operated as both hydro generator and pumped hydro</t>
  </si>
  <si>
    <t>Solar Thermal</t>
  </si>
  <si>
    <t>Random</t>
  </si>
  <si>
    <t>Hume Dam runs on the outflows from Snowy but I am not sure which upper Dam it comes from, possibly Jounama.</t>
  </si>
  <si>
    <t xml:space="preserve">Shoalhaven is largely a storage system which is associated with Sydney water supply.  The upper storage is Bendeela Pondage but no data is provided here.  </t>
  </si>
  <si>
    <t xml:space="preserve">Mackay feeds Bogong which feeds West Kiewa from the Kiewa scheme. </t>
  </si>
  <si>
    <t>Reserve</t>
  </si>
  <si>
    <t>Emax</t>
  </si>
  <si>
    <t>Emin</t>
  </si>
  <si>
    <t>NSW_pumped_hydro</t>
  </si>
  <si>
    <t xml:space="preserve"> </t>
  </si>
  <si>
    <t>Snowy scheme</t>
  </si>
  <si>
    <t xml:space="preserve">Can be operated as both hydro generator and pumped hydro. Shoalhaven is largely a storage system which is associated with Sydney water supply.  The upper storage is Bendeela Pondage but no data is provided here.  </t>
  </si>
  <si>
    <t>Upper Tumut (Tumut 1 and 2),Blowering,Guthega</t>
  </si>
  <si>
    <t>Murray</t>
  </si>
  <si>
    <t>Murray (1 and 2)</t>
  </si>
  <si>
    <t>Kiewa Scheme</t>
  </si>
  <si>
    <t>Kiewa</t>
  </si>
  <si>
    <t>Bogong/Mackay/West Kiewa (Mackay feeds Bogong which feeds West Kiewa from the Kiewa scheme)</t>
  </si>
  <si>
    <t>Tasmania Scheme</t>
  </si>
  <si>
    <t>All Tasmanian units</t>
  </si>
  <si>
    <t>E17</t>
  </si>
  <si>
    <t>Can be operated as puped hydro (three units can be used to pump (900MW))</t>
  </si>
  <si>
    <t>Hume Hydro</t>
  </si>
  <si>
    <t>E36</t>
  </si>
  <si>
    <t>Efficiency</t>
  </si>
  <si>
    <t>P Hydro</t>
  </si>
  <si>
    <t>E37</t>
  </si>
  <si>
    <t>Inv_Cost</t>
  </si>
  <si>
    <t>A. Inv Cost</t>
  </si>
  <si>
    <t>QNI Minor</t>
  </si>
  <si>
    <t>VNI Minor</t>
  </si>
  <si>
    <t>Project Energy Connect</t>
  </si>
  <si>
    <t>VNI West</t>
  </si>
  <si>
    <t>Marinus Cable 1</t>
  </si>
  <si>
    <t>Project_Cost (M$)</t>
  </si>
  <si>
    <t>Central-West Orana</t>
  </si>
  <si>
    <t>2022-2023</t>
  </si>
  <si>
    <t>2024-2025</t>
  </si>
  <si>
    <t>2025-2026</t>
  </si>
  <si>
    <t>2027-2028</t>
  </si>
  <si>
    <t>2028-2029</t>
  </si>
  <si>
    <t>include with snowy 2.0</t>
  </si>
  <si>
    <t>Improve renewable sources connectivity, applies to building constraints</t>
  </si>
  <si>
    <t>VIC Battery Storage (2hrs storage)</t>
  </si>
  <si>
    <t>Min</t>
  </si>
  <si>
    <t>Max</t>
  </si>
  <si>
    <t>Cost</t>
  </si>
  <si>
    <t>Max Solar</t>
  </si>
  <si>
    <t>Total Cost (M$/MW)</t>
  </si>
  <si>
    <t>Transmission limited total build</t>
  </si>
  <si>
    <t>700 (note 5,12,13)</t>
  </si>
  <si>
    <t>- (note 5,12,13)</t>
  </si>
  <si>
    <t>1800 (note 5,12,13)</t>
  </si>
  <si>
    <t>2500 (note 12,13)</t>
  </si>
  <si>
    <t>- (note 12,13)</t>
  </si>
  <si>
    <t>2500 (note 13)</t>
  </si>
  <si>
    <t>500 (note 6)</t>
  </si>
  <si>
    <t>3000 (note 19)</t>
  </si>
  <si>
    <t>450 (Note 8)</t>
  </si>
  <si>
    <t xml:space="preserve">1000 (Note 9) </t>
  </si>
  <si>
    <t>960 (Note 9)</t>
  </si>
  <si>
    <t>NA (note 7)</t>
  </si>
  <si>
    <t>NA (note 14)</t>
  </si>
  <si>
    <t>0.138 (Note 10)</t>
  </si>
  <si>
    <t>0.483 (Note 10)</t>
  </si>
  <si>
    <t>0.565 (Note 10)</t>
  </si>
  <si>
    <t>0.218 (Note 10,18)</t>
  </si>
  <si>
    <t>Indicative Transmission Expansion cost (M$/MW)</t>
  </si>
  <si>
    <t>1. Solar build limit determined by an assumed 0.25% of the approximate land area of the Renewable Energy Zones, allowing for typical land area requirements for solar PV, up to 4,000MW per REZ. Applies to both CST and PV.</t>
  </si>
  <si>
    <t>2. Pumped hydro build limits are based on Entura report. The Entura report provides a sub-regional breakdown of these limits, which AEMO has modified to reflect latest info and generator interest while still observing the regional limits.</t>
  </si>
  <si>
    <t>3. Intraregional transmission augmentations may be selected by the model if economic to access larger new renewable resource locations.</t>
  </si>
  <si>
    <t>4. Indicative transmission cost represents indicative network expansion to connect the REZ to the nearest major load center.</t>
  </si>
  <si>
    <t>5. This REZ is subject to a group constraint NQ1. Where if the sum Q1, Q2 and Q3 exceeds 1800 MW, an additional cost of $0.416M/MW is incurred</t>
  </si>
  <si>
    <t>6. Build capacity dependent on REZ development north of this area.</t>
  </si>
  <si>
    <t>7. Available wind and solar resource capacity is less than the existing transmission capacity.</t>
  </si>
  <si>
    <t>8. Western Victoria RIT-T augmentation included.</t>
  </si>
  <si>
    <t>9. Existing network can accommodate up to 1000 MW from REZs S3, S5, S6, S7, S8, S9. An additional expansion cost of 0.657 is added to S5-S9 to represent the required to alleviate the mid-north network limitations.</t>
  </si>
  <si>
    <t>10. Expansion cost for REZ does not includes mid-north SA expansion.</t>
  </si>
  <si>
    <t>11. Pump Hydro limits based on 24 energy projects shortlisted for potential development as part of the NSW Government Pumped Hydro Roadmap (available at: https://www.waternsw.com.au/about/newsroom/2018/nsw-govt-unveils-waternsw-landmark-pumped-hydro-clean-energy-project). 
Total value excludes the contribution of the proposed Snowy 2.0 project. 
NSW Pumped Hydro Roadmap, available at: https://energy.nsw.gov.au/renewables/clean-energy-initiatives/hydro-energy-and-storage#-pumped-hydro-roadmap-</t>
  </si>
  <si>
    <t>12. This REZ is subject to a group constraint NQ2. Where if the sum Q1, Q2, Q3, Q4 and Q5 exceeds 2500 MW, an additional cost of $0.51/MW is incurred</t>
  </si>
  <si>
    <t>13. This REZ is subject to a group constraint NQ3. Where if the sum Q1, Q2, Q3, Q4, Q5 and Q6 exceeds 2500 MW, an additional cost of $0.48/MW is incurred.</t>
  </si>
  <si>
    <t xml:space="preserve">14. Transmission limited total build in this REZ will increase with expected coal power station closures. </t>
  </si>
  <si>
    <t>15. South Australian PHES limits adjusted to reflect Generation Information submissions, applying the project size ratios as specified in the Entura report.</t>
  </si>
  <si>
    <t>16. Tasmanian PHES storage limits informed by underlying analysis of the detailed project information within the Entura report, provided by contributors to the Entura report (but not published). This data avoids misinterpretation of projects that may not be mutually exclusive, and is aligned reasonably with Tasmanian PHES Generation Information submissions.</t>
  </si>
  <si>
    <t>17. The improvement due to HumeLink applies to VNI options, 6,7, 8, 9, and 10. VNI Option 10 has an additional 500 MW of free network capacity on top of the 500 MW associated with the HumeLink Option</t>
  </si>
  <si>
    <t>18. For the first 300 MW cost is $0.218, thereafter $0.4 is used.</t>
  </si>
  <si>
    <t>19. Build limit includes the capacity gained by the development of the Central-West Orana REZ Pilot project supported by NSW Government.</t>
  </si>
  <si>
    <t>Life Time</t>
  </si>
  <si>
    <t>Max Wind High</t>
  </si>
  <si>
    <t>High Wind</t>
  </si>
  <si>
    <t>Medium Wind</t>
  </si>
  <si>
    <t>Far North QLD High Wind</t>
  </si>
  <si>
    <t>North Qld Clean Energy Hub High Wind</t>
  </si>
  <si>
    <t>Northern Qld High Wind</t>
  </si>
  <si>
    <t>Isaac High Wind</t>
  </si>
  <si>
    <t>Barcaldine High Wind</t>
  </si>
  <si>
    <t>Fitzroy High Wind</t>
  </si>
  <si>
    <t>Wide Bay High Wind</t>
  </si>
  <si>
    <t>Darling Downs High Wind</t>
  </si>
  <si>
    <t>North West NSW High Wind</t>
  </si>
  <si>
    <t>New England High Wind</t>
  </si>
  <si>
    <t>Central West NSW High Wind</t>
  </si>
  <si>
    <t>Southern NSW Tablelands High Wind</t>
  </si>
  <si>
    <t>Broken Hill High Wind</t>
  </si>
  <si>
    <t>South West NSW High Wind</t>
  </si>
  <si>
    <t>Wagga Wagga High Wind</t>
  </si>
  <si>
    <t>Tumut High Wind</t>
  </si>
  <si>
    <t>Cooma-Monaro High Wind</t>
  </si>
  <si>
    <t>Ovens Murray High Wind</t>
  </si>
  <si>
    <t>Murray River High Wind</t>
  </si>
  <si>
    <t>Western Victoria High Wind</t>
  </si>
  <si>
    <t>South West Victoria High Wind</t>
  </si>
  <si>
    <t>Gippsland High Wind</t>
  </si>
  <si>
    <t>Central North Vic High Wind</t>
  </si>
  <si>
    <t>South East SA High Wind</t>
  </si>
  <si>
    <t>Riverland High Wind</t>
  </si>
  <si>
    <t>Mid-North SA High Wind</t>
  </si>
  <si>
    <t>Yorke Peninsula High Wind</t>
  </si>
  <si>
    <t>Northern SA High Wind</t>
  </si>
  <si>
    <t>Leigh Creek High Wind</t>
  </si>
  <si>
    <t>Roxby Downs High Wind</t>
  </si>
  <si>
    <t>Eastern Eyre Peninsula High Wind</t>
  </si>
  <si>
    <t>Western Eyre Peninsula High Wind</t>
  </si>
  <si>
    <t>North East Tasmania High Wind</t>
  </si>
  <si>
    <t>North West Tasmania High Wind</t>
  </si>
  <si>
    <t>Tasmania Midlands High Wind</t>
  </si>
  <si>
    <t>﻿Max Wind Medium</t>
  </si>
  <si>
    <t>Far North QLD Medium Wind</t>
  </si>
  <si>
    <t>North Qld Clean Energy Hub Medium Wind</t>
  </si>
  <si>
    <t>Northern Qld Medium Wind</t>
  </si>
  <si>
    <t>Isaac Medium Wind</t>
  </si>
  <si>
    <t>Barcaldine Medium Wind</t>
  </si>
  <si>
    <t>Fitzroy Medium Wind</t>
  </si>
  <si>
    <t>Wide Bay Medium Wind</t>
  </si>
  <si>
    <t>Darling Downs Medium Wind</t>
  </si>
  <si>
    <t>North West NSW Medium Wind</t>
  </si>
  <si>
    <t>New England Medium Wind</t>
  </si>
  <si>
    <t>Central West NSW Medium Wind</t>
  </si>
  <si>
    <t>Southern NSW Tablelands Medium Wind</t>
  </si>
  <si>
    <t>Broken Hill Medium Wind</t>
  </si>
  <si>
    <t>South West NSW Medium Wind</t>
  </si>
  <si>
    <t>Wagga Wagga Medium Wind</t>
  </si>
  <si>
    <t>Tumut Medium Wind</t>
  </si>
  <si>
    <t>Cooma-Monaro Medium Wind</t>
  </si>
  <si>
    <t>Ovens Murray Medium Wind</t>
  </si>
  <si>
    <t>Murray River Medium Wind</t>
  </si>
  <si>
    <t>Western Victoria Medium Wind</t>
  </si>
  <si>
    <t>South West Victoria Medium Wind</t>
  </si>
  <si>
    <t>Gippsland Medium Wind</t>
  </si>
  <si>
    <t>Central North Vic Medium Wind</t>
  </si>
  <si>
    <t>South East SA Medium Wind</t>
  </si>
  <si>
    <t>Riverland Medium Wind</t>
  </si>
  <si>
    <t>Mid-North SA Medium Wind</t>
  </si>
  <si>
    <t>Yorke Peninsula Medium Wind</t>
  </si>
  <si>
    <t>Northern SA Medium Wind</t>
  </si>
  <si>
    <t>Leigh Creek Medium Wind</t>
  </si>
  <si>
    <t>Roxby Downs Medium Wind</t>
  </si>
  <si>
    <t>Eastern Eyre Peninsula Medium Wind</t>
  </si>
  <si>
    <t>Western Eyre Peninsula Medium Wind</t>
  </si>
  <si>
    <t>North East Tasmania Medium Wind</t>
  </si>
  <si>
    <t>North West Tasmania Medium Wind</t>
  </si>
  <si>
    <t>Tasmania Midlands Medium Wind</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</si>
  <si>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</si>
  <si>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</si>
  <si>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</si>
  <si>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</si>
  <si>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</si>
  <si>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</si>
  <si>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</si>
  <si>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</si>
  <si>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</si>
  <si>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</si>
  <si>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</si>
  <si>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</si>
  <si>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</si>
  <si>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</si>
  <si>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</si>
  <si>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</si>
  <si>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</si>
  <si>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</si>
  <si>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</si>
  <si>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</si>
  <si>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</si>
  <si>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</si>
  <si>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</si>
  <si>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</si>
  <si>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</si>
  <si>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</si>
  <si>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</si>
  <si>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</si>
  <si>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</si>
  <si>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</si>
  <si>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</si>
  <si>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</si>
  <si>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</si>
  <si>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</si>
  <si>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</si>
  <si>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Q1_WL_Far_North_QLD_RefYear2019</t>
  </si>
  <si>
    <t>Q4_WL_Isaac_RefYear2019</t>
  </si>
  <si>
    <t>Q5_WL_Barcaldine_RefYear2019</t>
  </si>
  <si>
    <t>Q6_WL_Fitzroy_RefYear2019</t>
  </si>
  <si>
    <t>Q7_WL_Wide_Bay_RefYear2019</t>
  </si>
  <si>
    <t>Q8_WL_Darling_Downs_RefYear2019</t>
  </si>
  <si>
    <t>N1_WL_North_West_NSW_RefYear2019</t>
  </si>
  <si>
    <t>N2_WL_New_England_RefYear2019</t>
  </si>
  <si>
    <t>N3_WL_Central_West_NSW_RefYear2019</t>
  </si>
  <si>
    <t>N4_WL_Southern_NSW_Tablelands_RefYear2019</t>
  </si>
  <si>
    <t>N5_WL_Broken_Hill_RefYear2019</t>
  </si>
  <si>
    <t>N6_WL_South_West_NSW_RefYear2019</t>
  </si>
  <si>
    <t>N7_WL_Wagga_Wagga_RefYear2019</t>
  </si>
  <si>
    <t>N8_WL_Tumut_RefYear2019</t>
  </si>
  <si>
    <t>N9_WL_Cooma-Monaro_RefYear2019</t>
  </si>
  <si>
    <t>V1_WL_Ovens_Murray_RefYear2019</t>
  </si>
  <si>
    <t>V2_WL_Murray_River_RefYear2019</t>
  </si>
  <si>
    <t>V5_WL_Gippsland_RefYear2019</t>
  </si>
  <si>
    <t>S2_WL_Riverland_RefYear2019</t>
  </si>
  <si>
    <t>S3_WL_Mid-North_SA_RefYear2019</t>
  </si>
  <si>
    <t>S4_WL_Yorke_Peninsula_RefYear2019</t>
  </si>
  <si>
    <t>S5_WL_Northern_SA_RefYear2019</t>
  </si>
  <si>
    <t>S6_WL_Leigh_Creek_RefYear2019</t>
  </si>
  <si>
    <t>S7_WL_Roxby_Downs_RefYear2019</t>
  </si>
  <si>
    <t>S8_WL_Eastern_Eyre_Peninsula_RefYear2019</t>
  </si>
  <si>
    <t>S9_WL_Western_Eyre_Peninsula_RefYear2019</t>
  </si>
  <si>
    <t>T3_WL_Tasmania_Midlands_RefYear2019</t>
  </si>
  <si>
    <t>V3_WL_Western_VIC_RefYear2019</t>
  </si>
  <si>
    <t>V4_WL_Moyne_RefYear2019</t>
  </si>
  <si>
    <t>V6_WL_Central_North_VIC_RefYear2019</t>
  </si>
  <si>
    <t>S1_WL_South_East_SA_RefYear2019</t>
  </si>
  <si>
    <t>T1_WL_North_East_TAS_RefYear2019</t>
  </si>
  <si>
    <t>T2_WL_North_West_TAS_RefYear2019</t>
  </si>
  <si>
    <t>Group constraint</t>
  </si>
  <si>
    <t>NQ1</t>
  </si>
  <si>
    <t>NQ2</t>
  </si>
  <si>
    <t>NQ3</t>
  </si>
  <si>
    <t>This REZ is subject to a group constraint NQ1. Where if the sum Q1, Q2 and Q3 exceeds 1800 MW, an additional cost of $0.416M/MW is incurred</t>
  </si>
  <si>
    <t>This REZ is subject to a group constraint NQ2. Where if the sum Q1, Q2, Q3, Q4 and Q5 exceeds 2500 MW, an additional cost of $0.51/MW is incurred </t>
  </si>
  <si>
    <t>This REZ is subject to a group constraint NQ3. Where if the sum Q1, Q2, Q3, Q4, Q5 and Q6 exceeds 2500 MW, an additional cost of $0.48/MW is incurred. </t>
  </si>
  <si>
    <t>For the first 300 MW cost is $0.218, thereafter $0.4 is used. (470+330=770, 0.4-0.218=0.182)</t>
  </si>
  <si>
    <t>Existing network can accommodate up to 1000 MW from REZs S3, S5, S6, S7, S8, S9. An additional expansion cost of 0.657 is added to S5-S9 to represent the required to alleviate the mid-north network limitations.</t>
  </si>
  <si>
    <t>MS1</t>
  </si>
  <si>
    <t>Q2_WL_North_QLD_Clean_Energy_Hub_RefYear2019</t>
  </si>
  <si>
    <t>Q3_WL_Northern_QLD_RefYear2019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</si>
</sst>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_-;\-* #,##0.0_-;_-* &quot;-&quot;??_-;_-@_-"/>
  </numFmts>
  <fonts count="10"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Calibri"/>
      <family val="2"/>
      <scheme val="minor"/>
    </font>
    <font>
      <b/>
      <sz val="12"/>
      <color rgb="FFFF0000"/>
      <name val="Calibri"/>
      <family val="2"/>
      <scheme val="minor"/>
    </font>
    <font>
      <sz val="12"/>
      <color rgb="FF000000"/>
      <name val="Calibri"/>
      <family val="2"/>
      <scheme val="minor"/>
    </font>
    <font>
      <b/>
      <sz val="12"/>
      <color rgb="FFC00000"/>
      <name val="Calibri"/>
      <family val="2"/>
      <scheme val="minor"/>
    </font>
    <font>
      <sz val="12"/>
      <color indexed="206"/>
      <name val="Calibri"/>
      <family val="2"/>
    </font>
    <font>
      <sz val="12"/>
      <color rgb="FF222222"/>
      <name val="Calibri"/>
      <family val="2"/>
      <scheme val="minor"/>
    </font>
  </fonts>
  <fills count="4">
    <fill>
      <patternFill patternType="none"/>
    </fill>
    <fill>
      <patternFill patternType="gray125"/>
    </fill>
    <fill>
      <patternFill patternType="solid">
        <fgColor rgb="FFE9E7E2"/>
        <bgColor indexed="64"/>
      </patternFill>
    </fill>
    <fill>
      <patternFill patternType="solid">
        <fgColor theme="0"/>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2"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0">
    <xf numFmtId="0" fontId="0" fillId="0" borderId="0" xfId="0"/>
    <xf numFmtId="0" fontId="0" fillId="0" borderId="0" xfId="0" applyAlignment="1">
      <alignment vertical="center"/>
    </xf>
    <xf numFmtId="0" fontId="0" fillId="0" borderId="0" xfId="0" applyAlignment="1">
      <alignment horizontal="left" vertical="center" indent="1"/>
    </xf>
    <xf numFmtId="0" fontId="4" fillId="0" borderId="0" xfId="0" applyFont="1"/>
    <xf numFmtId="0" fontId="6" fillId="0" borderId="0" xfId="0" applyFont="1"/>
    <xf numFmtId="0"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0" borderId="0" xfId="0" applyBorder="1"/>
    <xf numFmtId="0" fontId="8" fillId="0" borderId="0" xfId="0" applyFont="1"/>
    <xf numFmtId="0"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0" fillId="0" borderId="0" xfId="0" applyNumberFormat="1" applyAlignment="1">
      <alignment vertical="center"/>
    </xf>
    <xf numFmtId="0" fontId="0" fillId="0" borderId="0" xfId="0" applyAlignment="1">
      <alignment horizontal="right" vertical="center"/>
    </xf>
    <xf numFmtId="1" fontId="3" fillId="0" borderId="0" xfId="30" applyNumberFormat="1" applyFill="1" applyBorder="1" applyAlignment="1">
      <alignment horizontal="left" vertical="center"/>
    </xf>
    <xf numFmtId="0" fontId="0" fillId="0" borderId="0" xfId="0" applyFill="1"/>
    <xf numFmtId="0" fontId="9" fillId="0" borderId="0" xfId="0" applyFont="1"/>
    <xf numFmtId="0" fontId="0"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right"/>
    </xf>
    <xf numFmtId="0" fontId="0" fillId="0" borderId="0" xfId="0" applyAlignment="1">
      <alignment horizontal="center" vertical="center"/>
    </xf>
    <xf numFmtId="0" fontId="0" fillId="0" borderId="0" xfId="0" applyAlignment="1">
      <alignment horizontal="center"/>
    </xf>
    <xf numFmtId="0" fontId="4" fillId="0" borderId="0" xfId="0" applyFont="1" applyAlignment="1">
      <alignment horizontal="center" vertical="center"/>
    </xf>
    <xf numFmtId="0" fontId="4" fillId="0" borderId="0" xfId="0" applyFont="1" applyAlignment="1">
      <alignment horizontal="center"/>
    </xf>
  </cellXfs>
  <cellStyles count="115">
    <cellStyle name="CellNum" xfId="30"/>
    <cellStyle name="CellNumalt" xfId="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theme" Target="theme/theme1.xml"/><Relationship Id="rId31" Type="http://schemas.openxmlformats.org/officeDocument/2006/relationships/styles" Target="styles.xml"/><Relationship Id="rId32" Type="http://schemas.openxmlformats.org/officeDocument/2006/relationships/sharedStrings" Target="sharedStrings.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election activeCell="X30" sqref="X30"/>
    </sheetView>
  </sheetViews>
  <sheetFormatPr baseColWidth="10" defaultColWidth="11" defaultRowHeight="16" x14ac:dyDescent="0.2"/>
  <cols>
    <col min="1" max="1" width="14.1640625" customWidth="1"/>
    <col min="2" max="2" width="16.5" customWidth="1"/>
  </cols>
  <sheetData>
    <row r="1" spans="1:19" x14ac:dyDescent="0.2">
      <c r="A1" s="1"/>
      <c r="B1" s="1"/>
      <c r="C1" s="1"/>
      <c r="D1" s="1"/>
      <c r="E1" s="1"/>
      <c r="F1" s="1"/>
      <c r="G1" s="1"/>
      <c r="H1" s="1"/>
      <c r="I1" s="1"/>
      <c r="J1" s="1"/>
      <c r="K1" s="1"/>
      <c r="L1" s="1"/>
      <c r="M1" s="1"/>
      <c r="N1" s="1"/>
      <c r="O1" s="1"/>
      <c r="P1" s="1"/>
      <c r="Q1" s="1"/>
      <c r="R1" s="1"/>
      <c r="S1" s="1"/>
    </row>
    <row r="2" spans="1:19" x14ac:dyDescent="0.2">
      <c r="A2" s="1"/>
      <c r="B2" s="1"/>
      <c r="C2" s="1"/>
      <c r="D2" s="1"/>
      <c r="E2" s="1"/>
      <c r="F2" s="1"/>
      <c r="G2" s="1"/>
      <c r="H2" s="1"/>
      <c r="I2" s="1"/>
      <c r="J2" s="1"/>
      <c r="K2" s="1"/>
      <c r="L2" s="1"/>
      <c r="M2" s="1"/>
      <c r="N2" s="1"/>
      <c r="O2" s="1"/>
      <c r="P2" s="1"/>
      <c r="Q2" s="1"/>
      <c r="R2" s="1"/>
      <c r="S2" s="1"/>
    </row>
    <row r="3" spans="1:19" x14ac:dyDescent="0.2">
      <c r="A3" s="1" t="s">
        <v>40</v>
      </c>
      <c r="B3" s="1"/>
      <c r="C3" s="1"/>
      <c r="D3" s="1"/>
      <c r="E3" s="1"/>
      <c r="F3" s="1"/>
      <c r="G3" s="1"/>
      <c r="H3" s="1"/>
      <c r="I3" s="1"/>
      <c r="J3" s="1"/>
      <c r="K3" s="1"/>
      <c r="L3" s="1"/>
      <c r="M3" s="1"/>
      <c r="N3" s="1"/>
      <c r="O3" s="1"/>
      <c r="P3" s="1"/>
      <c r="Q3" s="1"/>
      <c r="R3" s="1"/>
      <c r="S3" s="1"/>
    </row>
    <row r="4" spans="1:19" x14ac:dyDescent="0.2">
      <c r="A4" s="1"/>
      <c r="B4" s="1" t="s">
        <v>30</v>
      </c>
      <c r="C4" s="1"/>
      <c r="D4" s="1"/>
      <c r="E4" s="1"/>
      <c r="F4" s="1"/>
      <c r="G4" s="1"/>
      <c r="H4" s="1"/>
      <c r="I4" s="1"/>
      <c r="J4" s="1"/>
      <c r="K4" s="1"/>
      <c r="L4" s="1"/>
      <c r="M4" s="1"/>
      <c r="N4" s="1"/>
      <c r="O4" s="1"/>
      <c r="P4" s="1"/>
      <c r="Q4" s="1"/>
      <c r="R4" s="1"/>
      <c r="S4" s="1"/>
    </row>
    <row r="5" spans="1:19" x14ac:dyDescent="0.2">
      <c r="A5" s="1"/>
      <c r="B5" s="1"/>
      <c r="C5" s="1"/>
      <c r="D5" s="1"/>
      <c r="E5" s="1"/>
      <c r="F5" s="1"/>
      <c r="G5" s="1"/>
      <c r="H5" s="1"/>
      <c r="I5" s="1"/>
      <c r="J5" s="1"/>
      <c r="K5" s="1"/>
      <c r="L5" s="1"/>
      <c r="M5" s="1"/>
      <c r="N5" s="1"/>
      <c r="O5" s="1"/>
      <c r="P5" s="1"/>
      <c r="Q5" s="1"/>
      <c r="R5" s="1"/>
      <c r="S5" s="1"/>
    </row>
    <row r="6" spans="1:19" x14ac:dyDescent="0.2">
      <c r="A6" s="1" t="s">
        <v>115</v>
      </c>
      <c r="B6" s="1"/>
      <c r="C6" s="1"/>
      <c r="D6" s="1"/>
      <c r="E6" s="1"/>
      <c r="F6" s="1"/>
      <c r="G6" s="1"/>
      <c r="H6" s="1"/>
      <c r="I6" s="1"/>
      <c r="J6" s="1"/>
      <c r="K6" s="1"/>
      <c r="L6" s="1"/>
      <c r="M6" s="1"/>
      <c r="N6" s="1"/>
      <c r="O6" s="1"/>
      <c r="P6" s="1"/>
      <c r="Q6" s="1"/>
      <c r="R6" s="1"/>
      <c r="S6" s="1"/>
    </row>
    <row r="7" spans="1:19" x14ac:dyDescent="0.2">
      <c r="A7" s="1"/>
      <c r="B7" s="1" t="s">
        <v>116</v>
      </c>
      <c r="C7" s="1"/>
      <c r="D7" s="1"/>
      <c r="E7" s="1"/>
      <c r="F7" s="1"/>
      <c r="G7" s="1"/>
      <c r="H7" s="1"/>
      <c r="I7" s="1"/>
      <c r="J7" s="1"/>
      <c r="K7" s="1"/>
      <c r="L7" s="1"/>
      <c r="M7" s="1"/>
      <c r="N7" s="1"/>
      <c r="O7" s="1"/>
      <c r="P7" s="1"/>
      <c r="Q7" s="1"/>
      <c r="R7" s="1"/>
      <c r="S7" s="1"/>
    </row>
    <row r="8" spans="1:19" x14ac:dyDescent="0.2">
      <c r="A8" s="1" t="s">
        <v>117</v>
      </c>
      <c r="B8" s="1"/>
      <c r="C8" s="1"/>
      <c r="D8" s="1"/>
      <c r="E8" s="1"/>
      <c r="F8" s="1"/>
      <c r="G8" s="1"/>
      <c r="H8" s="1"/>
      <c r="I8" s="1"/>
      <c r="J8" s="1"/>
      <c r="K8" s="1"/>
      <c r="L8" s="1"/>
      <c r="M8" s="1"/>
      <c r="N8" s="1"/>
      <c r="O8" s="1"/>
      <c r="P8" s="1"/>
      <c r="Q8" s="1"/>
      <c r="R8" s="1"/>
      <c r="S8" s="1"/>
    </row>
    <row r="9" spans="1:19" x14ac:dyDescent="0.2">
      <c r="A9" s="1"/>
      <c r="B9" s="1" t="s">
        <v>118</v>
      </c>
      <c r="C9" s="1"/>
      <c r="D9" s="1"/>
      <c r="E9" s="1"/>
      <c r="F9" s="1"/>
      <c r="G9" s="1"/>
      <c r="H9" s="1"/>
      <c r="I9" s="1"/>
      <c r="J9" s="1"/>
      <c r="K9" s="1"/>
      <c r="L9" s="1"/>
      <c r="M9" s="1"/>
      <c r="N9" s="1"/>
      <c r="O9" s="1"/>
      <c r="P9" s="1"/>
      <c r="Q9" s="1"/>
      <c r="R9" s="1"/>
      <c r="S9" s="1"/>
    </row>
    <row r="10" spans="1:19" x14ac:dyDescent="0.2">
      <c r="A10" s="1"/>
      <c r="B10" s="1"/>
      <c r="C10" s="1"/>
      <c r="D10" s="1"/>
      <c r="E10" s="1"/>
      <c r="F10" s="1"/>
      <c r="G10" s="1"/>
      <c r="H10" s="1"/>
      <c r="I10" s="1"/>
      <c r="J10" s="1"/>
      <c r="K10" s="1"/>
      <c r="L10" s="1"/>
      <c r="M10" s="1"/>
      <c r="N10" s="1"/>
      <c r="O10" s="1"/>
      <c r="P10" s="1"/>
      <c r="Q10" s="1"/>
      <c r="R10" s="1"/>
      <c r="S10" s="1"/>
    </row>
    <row r="11" spans="1:19" x14ac:dyDescent="0.2">
      <c r="A11" s="1"/>
      <c r="B11" s="1"/>
      <c r="C11" s="1"/>
      <c r="D11" s="1"/>
      <c r="E11" s="1"/>
      <c r="F11" s="1"/>
      <c r="G11" s="1"/>
      <c r="H11" s="1"/>
      <c r="I11" s="1"/>
      <c r="J11" s="1"/>
      <c r="K11" s="1"/>
      <c r="L11" s="1"/>
      <c r="M11" s="1"/>
      <c r="N11" s="1"/>
      <c r="O11" s="1"/>
      <c r="P11" s="1"/>
      <c r="Q11" s="1"/>
      <c r="R11" s="1"/>
      <c r="S11" s="1"/>
    </row>
    <row r="12" spans="1:19" x14ac:dyDescent="0.2">
      <c r="A12" s="1" t="s">
        <v>554</v>
      </c>
      <c r="B12" s="1"/>
      <c r="C12" s="1"/>
      <c r="D12" s="1"/>
      <c r="E12" s="1"/>
      <c r="F12" s="1"/>
      <c r="G12" s="1"/>
      <c r="H12" s="1"/>
      <c r="I12" s="1"/>
      <c r="J12" s="1"/>
      <c r="K12" s="1"/>
      <c r="L12" s="1"/>
      <c r="M12" s="1"/>
      <c r="N12" s="1"/>
      <c r="O12" s="1"/>
      <c r="P12" s="1"/>
      <c r="Q12" s="1"/>
      <c r="R12" s="1"/>
      <c r="S12" s="1"/>
    </row>
    <row r="13" spans="1:19" x14ac:dyDescent="0.2">
      <c r="A13" s="1"/>
      <c r="B13" s="1" t="s">
        <v>555</v>
      </c>
      <c r="C13" s="1"/>
      <c r="D13" s="1"/>
      <c r="E13" s="1"/>
      <c r="F13" s="1"/>
      <c r="G13" s="1"/>
      <c r="H13" s="1"/>
      <c r="I13" s="1"/>
      <c r="J13" s="1"/>
      <c r="K13" s="1"/>
      <c r="L13" s="1"/>
      <c r="M13" s="1"/>
      <c r="N13" s="1"/>
      <c r="O13" s="1"/>
      <c r="P13" s="1"/>
      <c r="Q13" s="1"/>
      <c r="R13" s="1"/>
      <c r="S13" s="1"/>
    </row>
    <row r="14" spans="1:19" x14ac:dyDescent="0.2">
      <c r="A14" s="1"/>
      <c r="B14" s="1" t="s">
        <v>556</v>
      </c>
      <c r="C14" s="1"/>
      <c r="D14" s="1"/>
      <c r="E14" s="1"/>
      <c r="F14" s="1"/>
      <c r="G14" s="1"/>
      <c r="H14" s="1"/>
      <c r="I14" s="1"/>
      <c r="J14" s="1"/>
      <c r="K14" s="1"/>
      <c r="L14" s="1"/>
      <c r="M14" s="1"/>
      <c r="N14" s="1"/>
      <c r="O14" s="1"/>
      <c r="P14" s="1"/>
      <c r="Q14" s="1"/>
      <c r="R14" s="1"/>
      <c r="S14" s="1"/>
    </row>
    <row r="15" spans="1:19" x14ac:dyDescent="0.2">
      <c r="A15" s="1"/>
      <c r="B15" s="1" t="s">
        <v>33</v>
      </c>
      <c r="C15" s="1" t="s">
        <v>34</v>
      </c>
      <c r="D15" s="1"/>
      <c r="E15" s="1"/>
      <c r="F15" s="1"/>
      <c r="G15" s="1"/>
      <c r="H15" s="1"/>
      <c r="I15" s="1"/>
      <c r="J15" s="1"/>
      <c r="K15" s="1"/>
      <c r="L15" s="1"/>
      <c r="M15" s="1"/>
      <c r="N15" s="1"/>
      <c r="O15" s="1"/>
      <c r="P15" s="1"/>
      <c r="Q15" s="1"/>
      <c r="R15" s="1"/>
      <c r="S15" s="1"/>
    </row>
    <row r="16" spans="1:19" x14ac:dyDescent="0.2">
      <c r="A16" s="1"/>
      <c r="B16" s="1" t="s">
        <v>692</v>
      </c>
      <c r="C16" s="1" t="s">
        <v>693</v>
      </c>
      <c r="D16" s="1"/>
      <c r="E16" s="1"/>
      <c r="F16" s="1"/>
      <c r="G16" s="1"/>
      <c r="H16" s="1"/>
      <c r="I16" s="1"/>
      <c r="J16" s="1"/>
      <c r="K16" s="1"/>
      <c r="L16" s="1"/>
      <c r="M16" s="1"/>
      <c r="N16" s="1"/>
      <c r="O16" s="1"/>
      <c r="P16" s="1"/>
      <c r="Q16" s="1"/>
      <c r="R16" s="1"/>
      <c r="S16" s="1"/>
    </row>
    <row r="17" spans="1:19" x14ac:dyDescent="0.2">
      <c r="A17" s="1"/>
      <c r="B17" s="1" t="s">
        <v>566</v>
      </c>
      <c r="C17" s="1" t="s">
        <v>568</v>
      </c>
      <c r="D17" s="1"/>
      <c r="E17" s="1"/>
      <c r="F17" s="1"/>
      <c r="G17" s="1"/>
      <c r="H17" s="1"/>
      <c r="I17" s="1"/>
      <c r="J17" s="1"/>
      <c r="K17" s="1"/>
      <c r="L17" s="1"/>
      <c r="M17" s="1"/>
      <c r="N17" s="1"/>
      <c r="O17" s="1"/>
      <c r="P17" s="1"/>
      <c r="Q17" s="1"/>
      <c r="R17" s="1"/>
      <c r="S17" s="1"/>
    </row>
    <row r="18" spans="1:19" x14ac:dyDescent="0.2">
      <c r="A18" s="1"/>
      <c r="B18" s="1" t="s">
        <v>567</v>
      </c>
      <c r="C18" s="1" t="s">
        <v>694</v>
      </c>
      <c r="D18" s="1"/>
      <c r="E18" s="1"/>
      <c r="F18" s="1" t="s">
        <v>569</v>
      </c>
      <c r="G18" s="1"/>
      <c r="H18" s="1"/>
      <c r="I18" s="1"/>
      <c r="J18" s="1"/>
      <c r="K18" s="1"/>
      <c r="L18" s="1"/>
      <c r="M18" s="1"/>
      <c r="N18" s="1"/>
      <c r="O18" s="1"/>
      <c r="P18" s="1"/>
      <c r="Q18" s="1"/>
      <c r="R18" s="1"/>
      <c r="S18" s="1"/>
    </row>
    <row r="19" spans="1:19" x14ac:dyDescent="0.2">
      <c r="A19" s="1"/>
      <c r="B19" s="1" t="s">
        <v>695</v>
      </c>
      <c r="C19" s="1"/>
      <c r="D19" s="1"/>
      <c r="E19" s="1"/>
      <c r="F19" s="1"/>
      <c r="G19" s="1"/>
      <c r="H19" s="1"/>
      <c r="I19" s="1"/>
      <c r="J19" s="1"/>
      <c r="K19" s="1"/>
      <c r="L19" s="1"/>
      <c r="M19" s="1"/>
      <c r="N19" s="1"/>
      <c r="O19" s="1"/>
      <c r="P19" s="1"/>
      <c r="Q19" s="1"/>
      <c r="R19" s="1"/>
      <c r="S19" s="1"/>
    </row>
    <row r="20" spans="1:19" x14ac:dyDescent="0.2">
      <c r="A20" s="1"/>
      <c r="B20" s="1" t="s">
        <v>1641</v>
      </c>
      <c r="C20" s="1"/>
      <c r="D20" s="1"/>
      <c r="E20" s="1"/>
      <c r="F20" s="1"/>
      <c r="G20" s="1"/>
      <c r="H20" s="1"/>
      <c r="I20" s="1"/>
      <c r="J20" s="1"/>
      <c r="K20" s="1"/>
      <c r="L20" s="1"/>
      <c r="M20" s="1"/>
      <c r="N20" s="1"/>
      <c r="O20" s="1"/>
      <c r="P20" s="1"/>
      <c r="Q20" s="1"/>
      <c r="R20" s="1"/>
      <c r="S20" s="1"/>
    </row>
    <row r="21" spans="1:19" x14ac:dyDescent="0.2">
      <c r="A21" s="1"/>
      <c r="B21" s="1" t="s">
        <v>1668</v>
      </c>
      <c r="C21" s="1"/>
      <c r="D21" s="1"/>
      <c r="E21" s="1"/>
      <c r="F21" s="1"/>
      <c r="G21" s="1"/>
      <c r="H21" s="1"/>
      <c r="I21" s="1"/>
      <c r="J21" s="1"/>
      <c r="K21" s="1"/>
      <c r="L21" s="1"/>
      <c r="M21" s="1"/>
      <c r="N21" s="1"/>
      <c r="O21" s="1"/>
      <c r="P21" s="1"/>
      <c r="Q21" s="1"/>
      <c r="R21" s="1"/>
      <c r="S21" s="1"/>
    </row>
    <row r="22" spans="1:19" x14ac:dyDescent="0.2">
      <c r="A22" s="1"/>
      <c r="B22" s="1"/>
      <c r="C22" s="1"/>
      <c r="D22" s="1"/>
      <c r="E22" s="1"/>
      <c r="F22" s="1"/>
      <c r="G22" s="1"/>
      <c r="H22" s="1"/>
      <c r="I22" s="1"/>
      <c r="J22" s="1"/>
      <c r="K22" s="1"/>
      <c r="L22" s="1"/>
      <c r="M22" s="1"/>
      <c r="N22" s="1"/>
      <c r="O22" s="1"/>
      <c r="P22" s="1"/>
      <c r="Q22" s="1"/>
      <c r="R22" s="1"/>
      <c r="S22" s="1"/>
    </row>
    <row r="23" spans="1:19" x14ac:dyDescent="0.2">
      <c r="A23" s="1"/>
      <c r="B23" s="1"/>
      <c r="C23" s="1"/>
      <c r="D23" s="1"/>
      <c r="E23" s="1"/>
      <c r="F23" s="1"/>
      <c r="G23" s="1"/>
      <c r="H23" s="1"/>
      <c r="I23" s="1"/>
      <c r="J23" s="1"/>
      <c r="K23" s="1"/>
      <c r="L23" s="1"/>
      <c r="M23" s="1"/>
      <c r="N23" s="1"/>
      <c r="O23" s="1"/>
      <c r="P23" s="1"/>
      <c r="Q23" s="1"/>
      <c r="R23" s="1"/>
      <c r="S23" s="1"/>
    </row>
    <row r="24" spans="1:19" x14ac:dyDescent="0.2">
      <c r="A24" s="1"/>
      <c r="B24" s="1" t="s">
        <v>10</v>
      </c>
      <c r="C24" s="1" t="s">
        <v>1635</v>
      </c>
      <c r="D24" s="1"/>
      <c r="E24" s="1"/>
      <c r="F24" s="1"/>
      <c r="G24" s="1"/>
      <c r="H24" s="1"/>
      <c r="I24" s="1"/>
      <c r="J24" s="1"/>
      <c r="K24" s="1"/>
      <c r="L24" s="1"/>
      <c r="M24" s="1"/>
      <c r="N24" s="1"/>
      <c r="O24" s="1"/>
      <c r="P24" s="1"/>
      <c r="Q24" s="1"/>
      <c r="R24" s="1"/>
      <c r="S24" s="1"/>
    </row>
    <row r="25" spans="1:19" x14ac:dyDescent="0.2">
      <c r="A25" s="1"/>
      <c r="B25" s="2" t="s">
        <v>11</v>
      </c>
      <c r="C25" s="1" t="s">
        <v>1642</v>
      </c>
      <c r="D25" s="1"/>
      <c r="E25" s="1"/>
      <c r="F25" s="1"/>
      <c r="G25" s="1"/>
      <c r="H25" s="1"/>
      <c r="I25" s="1"/>
      <c r="J25" s="1"/>
      <c r="K25" s="1"/>
      <c r="L25" s="1"/>
      <c r="M25" s="1"/>
      <c r="N25" s="1"/>
      <c r="O25" s="1"/>
      <c r="P25" s="1"/>
      <c r="Q25" s="1"/>
      <c r="R25" s="1"/>
      <c r="S25" s="1"/>
    </row>
    <row r="26" spans="1:19" x14ac:dyDescent="0.2">
      <c r="A26" s="1"/>
      <c r="B26" s="2" t="s">
        <v>12</v>
      </c>
      <c r="C26" s="1" t="s">
        <v>1643</v>
      </c>
      <c r="D26" s="1"/>
      <c r="E26" s="1"/>
      <c r="F26" s="1"/>
      <c r="G26" s="1"/>
      <c r="H26" s="1"/>
      <c r="I26" s="1"/>
      <c r="J26" s="1"/>
      <c r="K26" s="1"/>
      <c r="L26" s="1"/>
      <c r="M26" s="1"/>
      <c r="N26" s="1"/>
      <c r="O26" s="1"/>
      <c r="P26" s="1"/>
      <c r="Q26" s="1"/>
      <c r="R26" s="1"/>
      <c r="S26" s="1"/>
    </row>
    <row r="27" spans="1:19" x14ac:dyDescent="0.2">
      <c r="A27" s="1"/>
      <c r="B27" s="1" t="s">
        <v>18</v>
      </c>
      <c r="C27" s="1" t="s">
        <v>1644</v>
      </c>
      <c r="D27" s="1"/>
      <c r="E27" s="1"/>
      <c r="F27" s="1"/>
      <c r="G27" s="1"/>
      <c r="H27" s="1"/>
      <c r="I27" s="1"/>
      <c r="J27" s="1"/>
      <c r="K27" s="1"/>
      <c r="L27" s="1"/>
      <c r="M27" s="1"/>
      <c r="N27" s="1"/>
      <c r="O27" s="1"/>
      <c r="P27" s="1"/>
      <c r="Q27" s="1"/>
      <c r="R27" s="1"/>
      <c r="S27" s="1"/>
    </row>
    <row r="28" spans="1:19" x14ac:dyDescent="0.2">
      <c r="A28" s="1"/>
      <c r="B28" s="1" t="s">
        <v>13</v>
      </c>
      <c r="C28" s="1" t="s">
        <v>1645</v>
      </c>
      <c r="D28" s="1"/>
      <c r="E28" s="1"/>
      <c r="F28" s="1"/>
      <c r="G28" s="1"/>
      <c r="H28" s="1"/>
      <c r="I28" s="1"/>
      <c r="J28" s="1"/>
      <c r="K28" s="1"/>
      <c r="L28" s="1"/>
      <c r="M28" s="1"/>
      <c r="N28" s="1"/>
      <c r="O28" s="1"/>
      <c r="P28" s="1"/>
      <c r="Q28" s="1"/>
      <c r="R28" s="1"/>
      <c r="S28" s="1"/>
    </row>
    <row r="29" spans="1:19" x14ac:dyDescent="0.2">
      <c r="A29" s="1"/>
      <c r="B29" s="1" t="s">
        <v>14</v>
      </c>
      <c r="C29" s="1" t="s">
        <v>1646</v>
      </c>
      <c r="D29" s="1"/>
      <c r="E29" s="1"/>
      <c r="F29" s="1"/>
      <c r="G29" s="1"/>
      <c r="H29" s="1"/>
      <c r="I29" s="1"/>
      <c r="J29" s="1"/>
      <c r="K29" s="1"/>
      <c r="L29" s="1"/>
      <c r="M29" s="1"/>
      <c r="N29" s="1"/>
      <c r="O29" s="1"/>
      <c r="P29" s="1"/>
      <c r="Q29" s="1"/>
      <c r="R29" s="1"/>
      <c r="S29" s="1"/>
    </row>
    <row r="30" spans="1:19" x14ac:dyDescent="0.2">
      <c r="A30" s="1"/>
      <c r="B30" s="1" t="s">
        <v>15</v>
      </c>
      <c r="C30" s="1" t="s">
        <v>1647</v>
      </c>
      <c r="D30" s="1"/>
      <c r="E30" s="1"/>
      <c r="F30" s="1"/>
      <c r="G30" s="1"/>
      <c r="H30" s="1"/>
      <c r="I30" s="1"/>
      <c r="J30" s="1"/>
      <c r="K30" s="1"/>
      <c r="L30" s="1"/>
      <c r="M30" s="1"/>
      <c r="N30" s="1"/>
      <c r="O30" s="1"/>
      <c r="P30" s="1"/>
      <c r="Q30" s="1"/>
      <c r="R30" s="1"/>
      <c r="S30" s="1"/>
    </row>
    <row r="31" spans="1:19" x14ac:dyDescent="0.2">
      <c r="A31" s="1"/>
      <c r="B31" s="1" t="s">
        <v>3</v>
      </c>
      <c r="C31" s="1" t="s">
        <v>1648</v>
      </c>
      <c r="D31" s="1"/>
      <c r="E31" s="1"/>
      <c r="F31" s="1"/>
      <c r="G31" s="1"/>
      <c r="H31" s="1"/>
      <c r="I31" s="1"/>
      <c r="J31" s="1"/>
      <c r="K31" s="1"/>
      <c r="L31" s="1"/>
      <c r="M31" s="1"/>
      <c r="N31" s="1"/>
      <c r="O31" s="1"/>
      <c r="P31" s="1"/>
      <c r="Q31" s="1"/>
      <c r="R31" s="1"/>
      <c r="S31" s="1"/>
    </row>
    <row r="32" spans="1:19" x14ac:dyDescent="0.2">
      <c r="A32" s="1"/>
      <c r="B32" s="1" t="s">
        <v>4</v>
      </c>
      <c r="C32" s="1" t="s">
        <v>1649</v>
      </c>
      <c r="D32" s="1"/>
      <c r="E32" s="1"/>
      <c r="F32" s="1"/>
      <c r="G32" s="1"/>
      <c r="H32" s="1"/>
      <c r="I32" s="1"/>
      <c r="J32" s="1"/>
      <c r="K32" s="1"/>
      <c r="L32" s="1"/>
      <c r="M32" s="1"/>
      <c r="N32" s="1"/>
      <c r="O32" s="1"/>
      <c r="P32" s="1"/>
      <c r="Q32" s="1"/>
      <c r="R32" s="1"/>
      <c r="S32" s="1"/>
    </row>
    <row r="33" spans="1:19" x14ac:dyDescent="0.2">
      <c r="A33" s="1"/>
      <c r="B33" s="1" t="s">
        <v>5</v>
      </c>
      <c r="C33" s="1" t="s">
        <v>1650</v>
      </c>
      <c r="D33" s="1"/>
      <c r="E33" s="1"/>
      <c r="F33" s="1"/>
      <c r="G33" s="1"/>
      <c r="H33" s="1"/>
      <c r="I33" s="1"/>
      <c r="J33" s="1"/>
      <c r="K33" s="1"/>
      <c r="L33" s="1"/>
      <c r="M33" s="1"/>
      <c r="N33" s="1"/>
      <c r="O33" s="1"/>
      <c r="P33" s="1"/>
      <c r="Q33" s="1"/>
      <c r="R33" s="1"/>
      <c r="S33" s="1"/>
    </row>
    <row r="34" spans="1:19" x14ac:dyDescent="0.2">
      <c r="A34" s="1"/>
      <c r="B34" s="1" t="s">
        <v>6</v>
      </c>
      <c r="C34" s="1" t="s">
        <v>1651</v>
      </c>
      <c r="D34" s="1"/>
      <c r="E34" s="1"/>
      <c r="F34" s="1"/>
      <c r="G34" s="1"/>
      <c r="H34" s="1"/>
      <c r="I34" s="1"/>
      <c r="J34" s="1"/>
      <c r="K34" s="1"/>
      <c r="L34" s="1"/>
      <c r="M34" s="1"/>
      <c r="N34" s="1"/>
      <c r="O34" s="1"/>
      <c r="P34" s="1"/>
      <c r="Q34" s="1"/>
      <c r="R34" s="1"/>
      <c r="S34" s="1"/>
    </row>
    <row r="35" spans="1:19" x14ac:dyDescent="0.2">
      <c r="A35" s="1"/>
      <c r="B35" s="1" t="s">
        <v>20</v>
      </c>
      <c r="C35" s="1" t="s">
        <v>1652</v>
      </c>
      <c r="D35" s="1"/>
      <c r="E35" s="1"/>
      <c r="F35" s="1"/>
      <c r="G35" s="1"/>
      <c r="H35" s="1"/>
      <c r="I35" s="1"/>
      <c r="J35" s="1"/>
      <c r="K35" s="1"/>
      <c r="L35" s="1"/>
      <c r="M35" s="1"/>
      <c r="N35" s="1"/>
      <c r="O35" s="1"/>
      <c r="P35" s="1"/>
      <c r="Q35" s="1"/>
      <c r="R35" s="1"/>
      <c r="S35" s="1"/>
    </row>
    <row r="36" spans="1:19" x14ac:dyDescent="0.2">
      <c r="B36" s="1" t="s">
        <v>549</v>
      </c>
      <c r="C36" s="1" t="s">
        <v>1653</v>
      </c>
    </row>
    <row r="37" spans="1:19" x14ac:dyDescent="0.2">
      <c r="B37" s="1" t="s">
        <v>27</v>
      </c>
      <c r="C37" s="1" t="s">
        <v>1654</v>
      </c>
    </row>
    <row r="38" spans="1:19" x14ac:dyDescent="0.2">
      <c r="B38" s="1" t="s">
        <v>28</v>
      </c>
      <c r="C38" s="1" t="s">
        <v>1655</v>
      </c>
    </row>
    <row r="39" spans="1:19" x14ac:dyDescent="0.2">
      <c r="B39" s="1" t="s">
        <v>1656</v>
      </c>
      <c r="C39" s="1" t="s">
        <v>1658</v>
      </c>
    </row>
    <row r="40" spans="1:19" x14ac:dyDescent="0.2">
      <c r="B40" s="1" t="s">
        <v>1657</v>
      </c>
      <c r="C40" s="1" t="s">
        <v>1659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topLeftCell="D1" workbookViewId="0">
      <selection activeCell="K2" sqref="K2:K36"/>
    </sheetView>
  </sheetViews>
  <sheetFormatPr baseColWidth="10" defaultRowHeight="16" x14ac:dyDescent="0.2"/>
  <cols>
    <col min="1" max="1" width="34.1640625" customWidth="1"/>
    <col min="4" max="5" width="25.83203125" customWidth="1"/>
    <col min="6" max="6" width="49.5" customWidth="1"/>
    <col min="7" max="7" width="11.83203125" customWidth="1"/>
    <col min="23" max="23" width="39" customWidth="1"/>
  </cols>
  <sheetData>
    <row r="1" spans="1:17" x14ac:dyDescent="0.2">
      <c r="A1" s="1" t="s">
        <v>100</v>
      </c>
      <c r="B1" s="1" t="s">
        <v>25</v>
      </c>
      <c r="C1" s="1" t="s">
        <v>112</v>
      </c>
      <c r="D1" s="1" t="s">
        <v>10</v>
      </c>
      <c r="E1" s="1" t="s">
        <v>572</v>
      </c>
      <c r="F1" s="1" t="s">
        <v>2</v>
      </c>
      <c r="G1" s="1" t="s">
        <v>11</v>
      </c>
      <c r="H1" s="1" t="s">
        <v>21</v>
      </c>
      <c r="I1" s="1" t="s">
        <v>1879</v>
      </c>
      <c r="J1" s="1" t="s">
        <v>1880</v>
      </c>
      <c r="K1" s="1" t="s">
        <v>24</v>
      </c>
      <c r="L1" s="1" t="s">
        <v>20</v>
      </c>
      <c r="M1" s="1" t="s">
        <v>549</v>
      </c>
      <c r="N1" s="1" t="s">
        <v>28</v>
      </c>
      <c r="O1" s="1" t="s">
        <v>829</v>
      </c>
      <c r="P1" s="1" t="s">
        <v>1612</v>
      </c>
      <c r="Q1" s="1" t="s">
        <v>1900</v>
      </c>
    </row>
    <row r="2" spans="1:17" x14ac:dyDescent="0.2">
      <c r="A2" t="s">
        <v>917</v>
      </c>
      <c r="B2" t="s">
        <v>1696</v>
      </c>
      <c r="C2" t="s">
        <v>37</v>
      </c>
      <c r="D2" t="s">
        <v>1873</v>
      </c>
      <c r="E2" t="s">
        <v>838</v>
      </c>
      <c r="F2" t="s">
        <v>1823</v>
      </c>
      <c r="G2">
        <v>1</v>
      </c>
      <c r="H2">
        <v>8</v>
      </c>
      <c r="I2">
        <v>0.9</v>
      </c>
      <c r="J2">
        <v>0.1</v>
      </c>
      <c r="K2">
        <v>0.4</v>
      </c>
      <c r="L2">
        <v>0</v>
      </c>
      <c r="M2">
        <f t="shared" ref="M2:M36" si="0">VLOOKUP(A2,N_Cost,18,FALSE)</f>
        <v>396038.34523309756</v>
      </c>
      <c r="N2">
        <v>5.8743000000000007</v>
      </c>
      <c r="O2">
        <v>1100</v>
      </c>
      <c r="P2">
        <v>2075</v>
      </c>
      <c r="Q2">
        <f t="shared" ref="Q2:Q36" si="1">VLOOKUP(A2,A_InvCost,2,FALSE)</f>
        <v>303643.84523309756</v>
      </c>
    </row>
    <row r="3" spans="1:17" x14ac:dyDescent="0.2">
      <c r="A3" t="s">
        <v>919</v>
      </c>
      <c r="B3" t="s">
        <v>1697</v>
      </c>
      <c r="C3" t="s">
        <v>37</v>
      </c>
      <c r="D3" t="s">
        <v>1873</v>
      </c>
      <c r="E3" t="s">
        <v>841</v>
      </c>
      <c r="F3" t="s">
        <v>1824</v>
      </c>
      <c r="G3">
        <v>1</v>
      </c>
      <c r="H3">
        <v>8</v>
      </c>
      <c r="I3">
        <v>0.9</v>
      </c>
      <c r="J3">
        <v>0.1</v>
      </c>
      <c r="K3">
        <v>0.4</v>
      </c>
      <c r="L3">
        <v>0</v>
      </c>
      <c r="M3">
        <f t="shared" si="0"/>
        <v>396900.86161061481</v>
      </c>
      <c r="N3">
        <v>5.8743000000000007</v>
      </c>
      <c r="O3">
        <v>8000</v>
      </c>
      <c r="P3">
        <v>2075</v>
      </c>
      <c r="Q3">
        <f t="shared" si="1"/>
        <v>304506.36161061481</v>
      </c>
    </row>
    <row r="4" spans="1:17" x14ac:dyDescent="0.2">
      <c r="A4" t="s">
        <v>920</v>
      </c>
      <c r="B4" t="s">
        <v>1698</v>
      </c>
      <c r="C4" t="s">
        <v>37</v>
      </c>
      <c r="D4" t="s">
        <v>1873</v>
      </c>
      <c r="E4" t="s">
        <v>843</v>
      </c>
      <c r="F4" t="s">
        <v>1825</v>
      </c>
      <c r="G4">
        <v>1</v>
      </c>
      <c r="H4">
        <v>8</v>
      </c>
      <c r="I4">
        <v>0.9</v>
      </c>
      <c r="J4">
        <v>0.1</v>
      </c>
      <c r="K4">
        <v>0.4</v>
      </c>
      <c r="L4">
        <v>0</v>
      </c>
      <c r="M4">
        <f t="shared" si="0"/>
        <v>396038.34523309756</v>
      </c>
      <c r="N4">
        <v>5.8743000000000007</v>
      </c>
      <c r="O4">
        <v>3400</v>
      </c>
      <c r="P4">
        <v>2075</v>
      </c>
      <c r="Q4">
        <f t="shared" si="1"/>
        <v>303643.84523309756</v>
      </c>
    </row>
    <row r="5" spans="1:17" x14ac:dyDescent="0.2">
      <c r="A5" t="s">
        <v>921</v>
      </c>
      <c r="B5" t="s">
        <v>1699</v>
      </c>
      <c r="C5" t="s">
        <v>37</v>
      </c>
      <c r="D5" t="s">
        <v>1873</v>
      </c>
      <c r="E5" t="s">
        <v>845</v>
      </c>
      <c r="F5" t="s">
        <v>1764</v>
      </c>
      <c r="G5">
        <v>1</v>
      </c>
      <c r="H5">
        <v>8</v>
      </c>
      <c r="I5">
        <v>0.9</v>
      </c>
      <c r="J5">
        <v>0.1</v>
      </c>
      <c r="K5">
        <v>0.4</v>
      </c>
      <c r="L5">
        <v>0</v>
      </c>
      <c r="M5">
        <f t="shared" si="0"/>
        <v>396038.34523309756</v>
      </c>
      <c r="N5">
        <v>5.8743000000000007</v>
      </c>
      <c r="O5">
        <v>6900</v>
      </c>
      <c r="P5">
        <v>2075</v>
      </c>
      <c r="Q5">
        <f t="shared" si="1"/>
        <v>303643.84523309756</v>
      </c>
    </row>
    <row r="6" spans="1:17" x14ac:dyDescent="0.2">
      <c r="A6" t="s">
        <v>922</v>
      </c>
      <c r="B6" t="s">
        <v>1700</v>
      </c>
      <c r="C6" t="s">
        <v>37</v>
      </c>
      <c r="D6" t="s">
        <v>1873</v>
      </c>
      <c r="E6" t="s">
        <v>847</v>
      </c>
      <c r="F6" t="s">
        <v>1765</v>
      </c>
      <c r="G6">
        <v>1</v>
      </c>
      <c r="H6">
        <v>8</v>
      </c>
      <c r="I6">
        <v>0.9</v>
      </c>
      <c r="J6">
        <v>0.1</v>
      </c>
      <c r="K6">
        <v>0.4</v>
      </c>
      <c r="L6">
        <v>0</v>
      </c>
      <c r="M6">
        <f t="shared" si="0"/>
        <v>425850.82167559315</v>
      </c>
      <c r="N6">
        <v>6.5880000000000001</v>
      </c>
      <c r="O6">
        <v>8000</v>
      </c>
      <c r="P6">
        <v>2075</v>
      </c>
      <c r="Q6">
        <f t="shared" si="1"/>
        <v>322230.82167559309</v>
      </c>
    </row>
    <row r="7" spans="1:17" x14ac:dyDescent="0.2">
      <c r="A7" t="s">
        <v>923</v>
      </c>
      <c r="B7" t="s">
        <v>1701</v>
      </c>
      <c r="C7" t="s">
        <v>37</v>
      </c>
      <c r="D7" t="s">
        <v>1873</v>
      </c>
      <c r="E7" t="s">
        <v>850</v>
      </c>
      <c r="F7" t="s">
        <v>1766</v>
      </c>
      <c r="G7">
        <v>1</v>
      </c>
      <c r="H7">
        <v>8</v>
      </c>
      <c r="I7">
        <v>0.9</v>
      </c>
      <c r="J7">
        <v>0.1</v>
      </c>
      <c r="K7">
        <v>0.4</v>
      </c>
      <c r="L7">
        <v>0</v>
      </c>
      <c r="M7">
        <f t="shared" si="0"/>
        <v>396038.34523309756</v>
      </c>
      <c r="N7">
        <v>5.8743000000000007</v>
      </c>
      <c r="O7">
        <v>7700</v>
      </c>
      <c r="P7">
        <v>2075</v>
      </c>
      <c r="Q7">
        <f t="shared" si="1"/>
        <v>303643.84523309756</v>
      </c>
    </row>
    <row r="8" spans="1:17" x14ac:dyDescent="0.2">
      <c r="A8" t="s">
        <v>924</v>
      </c>
      <c r="B8" t="s">
        <v>1702</v>
      </c>
      <c r="C8" t="s">
        <v>37</v>
      </c>
      <c r="D8" t="s">
        <v>1873</v>
      </c>
      <c r="E8" t="s">
        <v>852</v>
      </c>
      <c r="F8" t="s">
        <v>1767</v>
      </c>
      <c r="G8">
        <v>1</v>
      </c>
      <c r="H8">
        <v>8</v>
      </c>
      <c r="I8">
        <v>0.9</v>
      </c>
      <c r="J8">
        <v>0.1</v>
      </c>
      <c r="K8">
        <v>0.4</v>
      </c>
      <c r="L8">
        <v>0</v>
      </c>
      <c r="M8">
        <f t="shared" si="0"/>
        <v>396038.34523309756</v>
      </c>
      <c r="N8">
        <v>5.8743000000000007</v>
      </c>
      <c r="O8">
        <v>2200</v>
      </c>
      <c r="P8">
        <v>2075</v>
      </c>
      <c r="Q8">
        <f t="shared" si="1"/>
        <v>303643.84523309756</v>
      </c>
    </row>
    <row r="9" spans="1:17" x14ac:dyDescent="0.2">
      <c r="A9" t="s">
        <v>925</v>
      </c>
      <c r="B9" t="s">
        <v>1703</v>
      </c>
      <c r="C9" t="s">
        <v>37</v>
      </c>
      <c r="D9" t="s">
        <v>1873</v>
      </c>
      <c r="E9" t="s">
        <v>65</v>
      </c>
      <c r="F9" t="s">
        <v>1768</v>
      </c>
      <c r="G9">
        <v>1</v>
      </c>
      <c r="H9">
        <v>8</v>
      </c>
      <c r="I9">
        <v>0.9</v>
      </c>
      <c r="J9">
        <v>0.1</v>
      </c>
      <c r="K9">
        <v>0.4</v>
      </c>
      <c r="L9">
        <v>0</v>
      </c>
      <c r="M9">
        <f t="shared" si="0"/>
        <v>396038.34523309756</v>
      </c>
      <c r="N9">
        <v>5.8743000000000007</v>
      </c>
      <c r="O9">
        <v>7700</v>
      </c>
      <c r="P9">
        <v>2075</v>
      </c>
      <c r="Q9">
        <f t="shared" si="1"/>
        <v>303643.84523309756</v>
      </c>
    </row>
    <row r="10" spans="1:17" x14ac:dyDescent="0.2">
      <c r="A10" t="s">
        <v>926</v>
      </c>
      <c r="B10" t="s">
        <v>1704</v>
      </c>
      <c r="C10" t="s">
        <v>36</v>
      </c>
      <c r="D10" t="s">
        <v>1873</v>
      </c>
      <c r="E10" t="s">
        <v>855</v>
      </c>
      <c r="F10" t="s">
        <v>1769</v>
      </c>
      <c r="G10">
        <v>1</v>
      </c>
      <c r="H10">
        <v>8</v>
      </c>
      <c r="I10">
        <v>0.9</v>
      </c>
      <c r="J10">
        <v>0.1</v>
      </c>
      <c r="K10">
        <v>0.4</v>
      </c>
      <c r="L10">
        <v>0</v>
      </c>
      <c r="M10">
        <f t="shared" si="0"/>
        <v>426868.31047004508</v>
      </c>
      <c r="N10">
        <v>6.6978</v>
      </c>
      <c r="O10">
        <v>6500</v>
      </c>
      <c r="P10">
        <v>2075</v>
      </c>
      <c r="Q10">
        <f t="shared" si="1"/>
        <v>321521.31047004508</v>
      </c>
    </row>
    <row r="11" spans="1:17" x14ac:dyDescent="0.2">
      <c r="A11" t="s">
        <v>927</v>
      </c>
      <c r="B11" t="s">
        <v>1705</v>
      </c>
      <c r="C11" t="s">
        <v>36</v>
      </c>
      <c r="D11" t="s">
        <v>1873</v>
      </c>
      <c r="E11" t="s">
        <v>858</v>
      </c>
      <c r="F11" t="s">
        <v>1770</v>
      </c>
      <c r="G11">
        <v>1</v>
      </c>
      <c r="H11">
        <v>8</v>
      </c>
      <c r="I11">
        <v>0.9</v>
      </c>
      <c r="J11">
        <v>0.1</v>
      </c>
      <c r="K11">
        <v>0.4</v>
      </c>
      <c r="L11">
        <v>0</v>
      </c>
      <c r="M11">
        <f t="shared" si="0"/>
        <v>402976.8009966783</v>
      </c>
      <c r="N11">
        <v>6.2036999999999995</v>
      </c>
      <c r="O11">
        <v>3500</v>
      </c>
      <c r="P11">
        <v>2075</v>
      </c>
      <c r="Q11">
        <f t="shared" si="1"/>
        <v>305401.30099667836</v>
      </c>
    </row>
    <row r="12" spans="1:17" x14ac:dyDescent="0.2">
      <c r="A12" t="s">
        <v>928</v>
      </c>
      <c r="B12" t="s">
        <v>1706</v>
      </c>
      <c r="C12" t="s">
        <v>36</v>
      </c>
      <c r="D12" t="s">
        <v>1873</v>
      </c>
      <c r="E12" t="s">
        <v>861</v>
      </c>
      <c r="F12" t="s">
        <v>1771</v>
      </c>
      <c r="G12">
        <v>1</v>
      </c>
      <c r="H12">
        <v>8</v>
      </c>
      <c r="I12">
        <v>0.9</v>
      </c>
      <c r="J12">
        <v>0.1</v>
      </c>
      <c r="K12">
        <v>0.4</v>
      </c>
      <c r="L12">
        <v>0</v>
      </c>
      <c r="M12">
        <f t="shared" si="0"/>
        <v>426868.31047004508</v>
      </c>
      <c r="N12">
        <v>6.6978</v>
      </c>
      <c r="O12">
        <v>7200</v>
      </c>
      <c r="P12">
        <v>2075</v>
      </c>
      <c r="Q12">
        <f t="shared" si="1"/>
        <v>321521.31047004508</v>
      </c>
    </row>
    <row r="13" spans="1:17" x14ac:dyDescent="0.2">
      <c r="A13" t="s">
        <v>929</v>
      </c>
      <c r="B13" t="s">
        <v>1707</v>
      </c>
      <c r="C13" t="s">
        <v>36</v>
      </c>
      <c r="D13" t="s">
        <v>1873</v>
      </c>
      <c r="E13" t="s">
        <v>863</v>
      </c>
      <c r="F13" t="s">
        <v>1772</v>
      </c>
      <c r="G13">
        <v>1</v>
      </c>
      <c r="H13">
        <v>8</v>
      </c>
      <c r="I13">
        <v>0.9</v>
      </c>
      <c r="J13">
        <v>0.1</v>
      </c>
      <c r="K13">
        <v>0.4</v>
      </c>
      <c r="L13">
        <v>0</v>
      </c>
      <c r="M13">
        <f t="shared" si="0"/>
        <v>402329.91371354047</v>
      </c>
      <c r="N13">
        <v>6.2036999999999995</v>
      </c>
      <c r="O13">
        <v>1000</v>
      </c>
      <c r="P13">
        <v>2075</v>
      </c>
      <c r="Q13">
        <f t="shared" si="1"/>
        <v>304754.41371354047</v>
      </c>
    </row>
    <row r="14" spans="1:17" x14ac:dyDescent="0.2">
      <c r="A14" t="s">
        <v>930</v>
      </c>
      <c r="B14" t="s">
        <v>1708</v>
      </c>
      <c r="C14" t="s">
        <v>36</v>
      </c>
      <c r="D14" t="s">
        <v>1873</v>
      </c>
      <c r="E14" t="s">
        <v>865</v>
      </c>
      <c r="F14" t="s">
        <v>1773</v>
      </c>
      <c r="G14">
        <v>1</v>
      </c>
      <c r="H14">
        <v>8</v>
      </c>
      <c r="I14">
        <v>0.9</v>
      </c>
      <c r="J14">
        <v>0.1</v>
      </c>
      <c r="K14">
        <v>0.4</v>
      </c>
      <c r="L14">
        <v>0</v>
      </c>
      <c r="M14">
        <f t="shared" si="0"/>
        <v>453083.12016876187</v>
      </c>
      <c r="N14">
        <v>7.2468000000000004</v>
      </c>
      <c r="O14">
        <v>8000</v>
      </c>
      <c r="P14">
        <v>2075</v>
      </c>
      <c r="Q14">
        <f t="shared" si="1"/>
        <v>339101.12016876182</v>
      </c>
    </row>
    <row r="15" spans="1:17" x14ac:dyDescent="0.2">
      <c r="A15" t="s">
        <v>931</v>
      </c>
      <c r="B15" t="s">
        <v>1709</v>
      </c>
      <c r="C15" t="s">
        <v>36</v>
      </c>
      <c r="D15" t="s">
        <v>1873</v>
      </c>
      <c r="E15" t="s">
        <v>868</v>
      </c>
      <c r="F15" t="s">
        <v>1732</v>
      </c>
      <c r="G15">
        <v>1</v>
      </c>
      <c r="H15">
        <v>8</v>
      </c>
      <c r="I15">
        <v>0.9</v>
      </c>
      <c r="J15">
        <v>0.1</v>
      </c>
      <c r="K15">
        <v>0.4</v>
      </c>
      <c r="L15">
        <v>0</v>
      </c>
      <c r="M15">
        <f t="shared" si="0"/>
        <v>451623.31994341197</v>
      </c>
      <c r="N15">
        <v>7.2468000000000004</v>
      </c>
      <c r="O15">
        <v>4000</v>
      </c>
      <c r="P15">
        <v>2075</v>
      </c>
      <c r="Q15">
        <f t="shared" si="1"/>
        <v>337641.31994341192</v>
      </c>
    </row>
    <row r="16" spans="1:17" x14ac:dyDescent="0.2">
      <c r="A16" t="s">
        <v>932</v>
      </c>
      <c r="B16" t="s">
        <v>1710</v>
      </c>
      <c r="C16" t="s">
        <v>36</v>
      </c>
      <c r="D16" t="s">
        <v>1873</v>
      </c>
      <c r="E16" t="s">
        <v>870</v>
      </c>
      <c r="F16" t="s">
        <v>1774</v>
      </c>
      <c r="G16">
        <v>1</v>
      </c>
      <c r="H16">
        <v>8</v>
      </c>
      <c r="I16">
        <v>0.9</v>
      </c>
      <c r="J16">
        <v>0.1</v>
      </c>
      <c r="K16">
        <v>0.4</v>
      </c>
      <c r="L16">
        <v>0</v>
      </c>
      <c r="M16">
        <f t="shared" si="0"/>
        <v>426868.31047004508</v>
      </c>
      <c r="N16">
        <v>6.6978</v>
      </c>
      <c r="O16">
        <v>1100</v>
      </c>
      <c r="P16">
        <v>2075</v>
      </c>
      <c r="Q16">
        <f t="shared" si="1"/>
        <v>321521.31047004508</v>
      </c>
    </row>
    <row r="17" spans="1:17" x14ac:dyDescent="0.2">
      <c r="A17" t="s">
        <v>933</v>
      </c>
      <c r="B17" t="s">
        <v>1711</v>
      </c>
      <c r="C17" t="s">
        <v>36</v>
      </c>
      <c r="D17" t="s">
        <v>1873</v>
      </c>
      <c r="E17" t="s">
        <v>872</v>
      </c>
      <c r="F17" t="s">
        <v>1775</v>
      </c>
      <c r="G17">
        <v>1</v>
      </c>
      <c r="H17">
        <v>8</v>
      </c>
      <c r="I17">
        <v>0.9</v>
      </c>
      <c r="J17">
        <v>0.1</v>
      </c>
      <c r="K17">
        <v>0.4</v>
      </c>
      <c r="L17">
        <v>0</v>
      </c>
      <c r="M17">
        <f t="shared" si="0"/>
        <v>426221.4231869072</v>
      </c>
      <c r="N17">
        <v>6.6978</v>
      </c>
      <c r="O17">
        <v>0</v>
      </c>
      <c r="P17">
        <v>2075</v>
      </c>
      <c r="Q17">
        <f t="shared" si="1"/>
        <v>320874.4231869072</v>
      </c>
    </row>
    <row r="18" spans="1:17" x14ac:dyDescent="0.2">
      <c r="A18" t="s">
        <v>934</v>
      </c>
      <c r="B18" t="s">
        <v>1712</v>
      </c>
      <c r="C18" t="s">
        <v>36</v>
      </c>
      <c r="D18" t="s">
        <v>1873</v>
      </c>
      <c r="E18" t="s">
        <v>874</v>
      </c>
      <c r="F18" t="s">
        <v>1826</v>
      </c>
      <c r="G18">
        <v>1</v>
      </c>
      <c r="H18">
        <v>8</v>
      </c>
      <c r="I18">
        <v>0.9</v>
      </c>
      <c r="J18">
        <v>0.1</v>
      </c>
      <c r="K18">
        <v>0.4</v>
      </c>
      <c r="L18">
        <v>0</v>
      </c>
      <c r="M18">
        <f t="shared" si="0"/>
        <v>426221.4231869072</v>
      </c>
      <c r="N18">
        <v>6.6978</v>
      </c>
      <c r="O18">
        <v>0</v>
      </c>
      <c r="P18">
        <v>2075</v>
      </c>
      <c r="Q18">
        <f t="shared" si="1"/>
        <v>320874.4231869072</v>
      </c>
    </row>
    <row r="19" spans="1:17" x14ac:dyDescent="0.2">
      <c r="A19" t="s">
        <v>935</v>
      </c>
      <c r="B19" t="s">
        <v>1713</v>
      </c>
      <c r="C19" t="s">
        <v>35</v>
      </c>
      <c r="D19" t="s">
        <v>1873</v>
      </c>
      <c r="E19" t="s">
        <v>876</v>
      </c>
      <c r="F19" t="s">
        <v>1776</v>
      </c>
      <c r="G19">
        <v>1</v>
      </c>
      <c r="H19">
        <v>8</v>
      </c>
      <c r="I19">
        <v>0.9</v>
      </c>
      <c r="J19">
        <v>0.1</v>
      </c>
      <c r="K19">
        <v>0.4</v>
      </c>
      <c r="L19">
        <v>0</v>
      </c>
      <c r="M19">
        <f t="shared" si="0"/>
        <v>397832.33645278314</v>
      </c>
      <c r="N19">
        <v>5.6547000000000001</v>
      </c>
      <c r="O19">
        <v>0</v>
      </c>
      <c r="P19">
        <v>2075</v>
      </c>
      <c r="Q19">
        <f t="shared" si="1"/>
        <v>308891.83645278314</v>
      </c>
    </row>
    <row r="20" spans="1:17" x14ac:dyDescent="0.2">
      <c r="A20" t="s">
        <v>936</v>
      </c>
      <c r="B20" t="s">
        <v>1714</v>
      </c>
      <c r="C20" t="s">
        <v>35</v>
      </c>
      <c r="D20" t="s">
        <v>1873</v>
      </c>
      <c r="E20" t="s">
        <v>879</v>
      </c>
      <c r="F20" t="s">
        <v>1777</v>
      </c>
      <c r="G20">
        <v>1</v>
      </c>
      <c r="H20">
        <v>8</v>
      </c>
      <c r="I20">
        <v>0.9</v>
      </c>
      <c r="J20">
        <v>0.1</v>
      </c>
      <c r="K20">
        <v>0.4</v>
      </c>
      <c r="L20">
        <v>0</v>
      </c>
      <c r="M20">
        <f t="shared" si="0"/>
        <v>405108.84791082743</v>
      </c>
      <c r="N20">
        <v>5.7645000000000008</v>
      </c>
      <c r="O20">
        <v>4700</v>
      </c>
      <c r="P20">
        <v>2075</v>
      </c>
      <c r="Q20">
        <f t="shared" si="1"/>
        <v>314441.34791082738</v>
      </c>
    </row>
    <row r="21" spans="1:17" x14ac:dyDescent="0.2">
      <c r="A21" t="s">
        <v>937</v>
      </c>
      <c r="B21" t="s">
        <v>1715</v>
      </c>
      <c r="C21" t="s">
        <v>35</v>
      </c>
      <c r="D21" t="s">
        <v>1873</v>
      </c>
      <c r="E21" t="s">
        <v>882</v>
      </c>
      <c r="F21" t="s">
        <v>1778</v>
      </c>
      <c r="G21">
        <v>1</v>
      </c>
      <c r="H21">
        <v>8</v>
      </c>
      <c r="I21">
        <v>0.9</v>
      </c>
      <c r="J21">
        <v>0.1</v>
      </c>
      <c r="K21">
        <v>0.4</v>
      </c>
      <c r="L21">
        <v>0</v>
      </c>
      <c r="M21">
        <f t="shared" si="0"/>
        <v>397832.33645278314</v>
      </c>
      <c r="N21">
        <v>5.6547000000000001</v>
      </c>
      <c r="O21">
        <v>400</v>
      </c>
      <c r="P21">
        <v>2075</v>
      </c>
      <c r="Q21">
        <f t="shared" si="1"/>
        <v>308891.83645278314</v>
      </c>
    </row>
    <row r="22" spans="1:17" x14ac:dyDescent="0.2">
      <c r="A22" t="s">
        <v>938</v>
      </c>
      <c r="B22" t="s">
        <v>1716</v>
      </c>
      <c r="C22" t="s">
        <v>35</v>
      </c>
      <c r="D22" t="s">
        <v>1873</v>
      </c>
      <c r="E22" t="s">
        <v>884</v>
      </c>
      <c r="F22" t="s">
        <v>1827</v>
      </c>
      <c r="G22">
        <v>1</v>
      </c>
      <c r="H22">
        <v>8</v>
      </c>
      <c r="I22">
        <v>0.9</v>
      </c>
      <c r="J22">
        <v>0.1</v>
      </c>
      <c r="K22">
        <v>0.4</v>
      </c>
      <c r="L22">
        <v>0</v>
      </c>
      <c r="M22">
        <f t="shared" si="0"/>
        <v>395981.06637691049</v>
      </c>
      <c r="N22">
        <v>5.6547000000000001</v>
      </c>
      <c r="O22">
        <v>0</v>
      </c>
      <c r="P22">
        <v>2075</v>
      </c>
      <c r="Q22">
        <f t="shared" si="1"/>
        <v>307040.56637691049</v>
      </c>
    </row>
    <row r="23" spans="1:17" x14ac:dyDescent="0.2">
      <c r="A23" t="s">
        <v>939</v>
      </c>
      <c r="B23" t="s">
        <v>1717</v>
      </c>
      <c r="C23" t="s">
        <v>35</v>
      </c>
      <c r="D23" t="s">
        <v>1873</v>
      </c>
      <c r="E23" t="s">
        <v>886</v>
      </c>
      <c r="F23" t="s">
        <v>1779</v>
      </c>
      <c r="G23">
        <v>1</v>
      </c>
      <c r="H23">
        <v>8</v>
      </c>
      <c r="I23">
        <v>0.9</v>
      </c>
      <c r="J23">
        <v>0.1</v>
      </c>
      <c r="K23">
        <v>0.4</v>
      </c>
      <c r="L23">
        <v>0</v>
      </c>
      <c r="M23">
        <f t="shared" si="0"/>
        <v>387435.07909222704</v>
      </c>
      <c r="N23">
        <v>5.49</v>
      </c>
      <c r="O23">
        <v>0</v>
      </c>
      <c r="P23">
        <v>2075</v>
      </c>
      <c r="Q23">
        <f t="shared" si="1"/>
        <v>301085.07909222704</v>
      </c>
    </row>
    <row r="24" spans="1:17" x14ac:dyDescent="0.2">
      <c r="A24" t="s">
        <v>940</v>
      </c>
      <c r="B24" t="s">
        <v>1718</v>
      </c>
      <c r="C24" t="s">
        <v>35</v>
      </c>
      <c r="D24" t="s">
        <v>1873</v>
      </c>
      <c r="E24" t="s">
        <v>888</v>
      </c>
      <c r="F24" t="s">
        <v>1828</v>
      </c>
      <c r="G24">
        <v>1</v>
      </c>
      <c r="H24">
        <v>8</v>
      </c>
      <c r="I24">
        <v>0.9</v>
      </c>
      <c r="J24">
        <v>0.1</v>
      </c>
      <c r="K24">
        <v>0.4</v>
      </c>
      <c r="L24">
        <v>0</v>
      </c>
      <c r="M24">
        <f t="shared" si="0"/>
        <v>397832.33645278314</v>
      </c>
      <c r="N24">
        <v>5.6547000000000001</v>
      </c>
      <c r="O24">
        <v>1900</v>
      </c>
      <c r="P24">
        <v>2075</v>
      </c>
      <c r="Q24">
        <f t="shared" si="1"/>
        <v>308891.83645278314</v>
      </c>
    </row>
    <row r="25" spans="1:17" x14ac:dyDescent="0.2">
      <c r="A25" t="s">
        <v>941</v>
      </c>
      <c r="B25" t="s">
        <v>1719</v>
      </c>
      <c r="C25" t="s">
        <v>38</v>
      </c>
      <c r="D25" t="s">
        <v>1873</v>
      </c>
      <c r="E25" t="s">
        <v>890</v>
      </c>
      <c r="F25" t="s">
        <v>1829</v>
      </c>
      <c r="G25">
        <v>1</v>
      </c>
      <c r="H25">
        <v>8</v>
      </c>
      <c r="I25">
        <v>0.9</v>
      </c>
      <c r="J25">
        <v>0.1</v>
      </c>
      <c r="K25">
        <v>0.4</v>
      </c>
      <c r="L25">
        <v>0</v>
      </c>
      <c r="M25">
        <f t="shared" si="0"/>
        <v>389152.74066403648</v>
      </c>
      <c r="N25">
        <v>5.5449000000000002</v>
      </c>
      <c r="O25">
        <v>100</v>
      </c>
      <c r="P25">
        <v>2075</v>
      </c>
      <c r="Q25">
        <f t="shared" si="1"/>
        <v>301939.24066403642</v>
      </c>
    </row>
    <row r="26" spans="1:17" x14ac:dyDescent="0.2">
      <c r="A26" t="s">
        <v>942</v>
      </c>
      <c r="B26" t="s">
        <v>1720</v>
      </c>
      <c r="C26" t="s">
        <v>38</v>
      </c>
      <c r="D26" t="s">
        <v>1873</v>
      </c>
      <c r="E26" t="s">
        <v>893</v>
      </c>
      <c r="F26" t="s">
        <v>1780</v>
      </c>
      <c r="G26">
        <v>1</v>
      </c>
      <c r="H26">
        <v>8</v>
      </c>
      <c r="I26">
        <v>0.9</v>
      </c>
      <c r="J26">
        <v>0.1</v>
      </c>
      <c r="K26">
        <v>0.4</v>
      </c>
      <c r="L26">
        <v>0</v>
      </c>
      <c r="M26">
        <f t="shared" si="0"/>
        <v>389152.74066403648</v>
      </c>
      <c r="N26">
        <v>5.5449000000000002</v>
      </c>
      <c r="O26">
        <v>4000</v>
      </c>
      <c r="P26">
        <v>2075</v>
      </c>
      <c r="Q26">
        <f t="shared" si="1"/>
        <v>301939.24066403642</v>
      </c>
    </row>
    <row r="27" spans="1:17" x14ac:dyDescent="0.2">
      <c r="A27" t="s">
        <v>943</v>
      </c>
      <c r="B27" t="s">
        <v>1721</v>
      </c>
      <c r="C27" t="s">
        <v>38</v>
      </c>
      <c r="D27" t="s">
        <v>1873</v>
      </c>
      <c r="E27" t="s">
        <v>895</v>
      </c>
      <c r="F27" t="s">
        <v>1830</v>
      </c>
      <c r="G27">
        <v>1</v>
      </c>
      <c r="H27">
        <v>8</v>
      </c>
      <c r="I27">
        <v>0.9</v>
      </c>
      <c r="J27">
        <v>0.1</v>
      </c>
      <c r="K27">
        <v>0.4</v>
      </c>
      <c r="L27">
        <v>0</v>
      </c>
      <c r="M27">
        <f t="shared" si="0"/>
        <v>388290.22428651928</v>
      </c>
      <c r="N27">
        <v>5.5449000000000002</v>
      </c>
      <c r="O27">
        <v>1300</v>
      </c>
      <c r="P27">
        <v>2075</v>
      </c>
      <c r="Q27">
        <f t="shared" si="1"/>
        <v>301076.72428651928</v>
      </c>
    </row>
    <row r="28" spans="1:17" x14ac:dyDescent="0.2">
      <c r="A28" t="s">
        <v>944</v>
      </c>
      <c r="B28" t="s">
        <v>1722</v>
      </c>
      <c r="C28" t="s">
        <v>38</v>
      </c>
      <c r="D28" t="s">
        <v>1873</v>
      </c>
      <c r="E28" t="s">
        <v>897</v>
      </c>
      <c r="F28" t="s">
        <v>1781</v>
      </c>
      <c r="G28">
        <v>1</v>
      </c>
      <c r="H28">
        <v>8</v>
      </c>
      <c r="I28">
        <v>0.9</v>
      </c>
      <c r="J28">
        <v>0.1</v>
      </c>
      <c r="K28">
        <v>0.4</v>
      </c>
      <c r="L28">
        <v>0</v>
      </c>
      <c r="M28">
        <f t="shared" si="0"/>
        <v>388290.22428651928</v>
      </c>
      <c r="N28">
        <v>5.5449000000000002</v>
      </c>
      <c r="O28">
        <v>0</v>
      </c>
      <c r="P28">
        <v>2075</v>
      </c>
      <c r="Q28">
        <f t="shared" si="1"/>
        <v>301076.72428651928</v>
      </c>
    </row>
    <row r="29" spans="1:17" x14ac:dyDescent="0.2">
      <c r="A29" t="s">
        <v>945</v>
      </c>
      <c r="B29" t="s">
        <v>1723</v>
      </c>
      <c r="C29" t="s">
        <v>38</v>
      </c>
      <c r="D29" t="s">
        <v>1873</v>
      </c>
      <c r="E29" t="s">
        <v>899</v>
      </c>
      <c r="F29" t="s">
        <v>1782</v>
      </c>
      <c r="G29">
        <v>1</v>
      </c>
      <c r="H29">
        <v>8</v>
      </c>
      <c r="I29">
        <v>0.9</v>
      </c>
      <c r="J29">
        <v>0.1</v>
      </c>
      <c r="K29">
        <v>0.4</v>
      </c>
      <c r="L29">
        <v>0</v>
      </c>
      <c r="M29">
        <f t="shared" si="0"/>
        <v>415734.90411485295</v>
      </c>
      <c r="N29">
        <v>6.2036999999999995</v>
      </c>
      <c r="O29">
        <v>3000</v>
      </c>
      <c r="P29">
        <v>2075</v>
      </c>
      <c r="Q29">
        <f t="shared" si="1"/>
        <v>318159.40411485295</v>
      </c>
    </row>
    <row r="30" spans="1:17" x14ac:dyDescent="0.2">
      <c r="A30" t="s">
        <v>946</v>
      </c>
      <c r="B30" t="s">
        <v>1724</v>
      </c>
      <c r="C30" t="s">
        <v>38</v>
      </c>
      <c r="D30" t="s">
        <v>1873</v>
      </c>
      <c r="E30" t="s">
        <v>902</v>
      </c>
      <c r="F30" t="s">
        <v>1831</v>
      </c>
      <c r="G30">
        <v>1</v>
      </c>
      <c r="H30">
        <v>8</v>
      </c>
      <c r="I30">
        <v>0.9</v>
      </c>
      <c r="J30">
        <v>0.1</v>
      </c>
      <c r="K30">
        <v>0.4</v>
      </c>
      <c r="L30">
        <v>0</v>
      </c>
      <c r="M30">
        <f t="shared" si="0"/>
        <v>416597.42049237015</v>
      </c>
      <c r="N30">
        <v>6.2036999999999995</v>
      </c>
      <c r="O30">
        <v>6500</v>
      </c>
      <c r="P30">
        <v>2075</v>
      </c>
      <c r="Q30">
        <f t="shared" si="1"/>
        <v>319021.92049237015</v>
      </c>
    </row>
    <row r="31" spans="1:17" x14ac:dyDescent="0.2">
      <c r="A31" t="s">
        <v>947</v>
      </c>
      <c r="B31" t="s">
        <v>1725</v>
      </c>
      <c r="C31" t="s">
        <v>38</v>
      </c>
      <c r="D31" t="s">
        <v>1873</v>
      </c>
      <c r="E31" t="s">
        <v>904</v>
      </c>
      <c r="F31" t="s">
        <v>1783</v>
      </c>
      <c r="G31">
        <v>1</v>
      </c>
      <c r="H31">
        <v>8</v>
      </c>
      <c r="I31">
        <v>0.9</v>
      </c>
      <c r="J31">
        <v>0.1</v>
      </c>
      <c r="K31">
        <v>0.4</v>
      </c>
      <c r="L31">
        <v>0</v>
      </c>
      <c r="M31">
        <f t="shared" si="0"/>
        <v>416597.42049237015</v>
      </c>
      <c r="N31">
        <v>6.2036999999999995</v>
      </c>
      <c r="O31">
        <v>3400</v>
      </c>
      <c r="P31">
        <v>2075</v>
      </c>
      <c r="Q31">
        <f t="shared" si="1"/>
        <v>319021.92049237015</v>
      </c>
    </row>
    <row r="32" spans="1:17" x14ac:dyDescent="0.2">
      <c r="A32" t="s">
        <v>948</v>
      </c>
      <c r="B32" t="s">
        <v>1726</v>
      </c>
      <c r="C32" t="s">
        <v>38</v>
      </c>
      <c r="D32" t="s">
        <v>1873</v>
      </c>
      <c r="E32" t="s">
        <v>906</v>
      </c>
      <c r="F32" t="s">
        <v>1784</v>
      </c>
      <c r="G32">
        <v>1</v>
      </c>
      <c r="H32">
        <v>8</v>
      </c>
      <c r="I32">
        <v>0.9</v>
      </c>
      <c r="J32">
        <v>0.1</v>
      </c>
      <c r="K32">
        <v>0.4</v>
      </c>
      <c r="L32">
        <v>0</v>
      </c>
      <c r="M32">
        <f t="shared" si="0"/>
        <v>416597.42049237015</v>
      </c>
      <c r="N32">
        <v>6.2036999999999995</v>
      </c>
      <c r="O32">
        <v>5000</v>
      </c>
      <c r="P32">
        <v>2075</v>
      </c>
      <c r="Q32">
        <f t="shared" si="1"/>
        <v>319021.92049237015</v>
      </c>
    </row>
    <row r="33" spans="1:17" x14ac:dyDescent="0.2">
      <c r="A33" t="s">
        <v>949</v>
      </c>
      <c r="B33" t="s">
        <v>1727</v>
      </c>
      <c r="C33" t="s">
        <v>38</v>
      </c>
      <c r="D33" t="s">
        <v>1873</v>
      </c>
      <c r="E33" t="s">
        <v>908</v>
      </c>
      <c r="F33" t="s">
        <v>1785</v>
      </c>
      <c r="G33">
        <v>1</v>
      </c>
      <c r="H33">
        <v>8</v>
      </c>
      <c r="I33">
        <v>0.9</v>
      </c>
      <c r="J33">
        <v>0.1</v>
      </c>
      <c r="K33">
        <v>0.4</v>
      </c>
      <c r="L33">
        <v>0</v>
      </c>
      <c r="M33">
        <f t="shared" si="0"/>
        <v>416597.42049237015</v>
      </c>
      <c r="N33">
        <v>6.2036999999999995</v>
      </c>
      <c r="O33">
        <v>4000</v>
      </c>
      <c r="P33">
        <v>2075</v>
      </c>
      <c r="Q33">
        <f t="shared" si="1"/>
        <v>319021.92049237015</v>
      </c>
    </row>
    <row r="34" spans="1:17" x14ac:dyDescent="0.2">
      <c r="A34" t="s">
        <v>950</v>
      </c>
      <c r="B34" t="s">
        <v>1728</v>
      </c>
      <c r="C34" t="s">
        <v>39</v>
      </c>
      <c r="D34" t="s">
        <v>1873</v>
      </c>
      <c r="E34" t="s">
        <v>910</v>
      </c>
      <c r="F34" t="s">
        <v>1786</v>
      </c>
      <c r="G34">
        <v>1</v>
      </c>
      <c r="H34">
        <v>8</v>
      </c>
      <c r="I34">
        <v>0.9</v>
      </c>
      <c r="J34">
        <v>0.1</v>
      </c>
      <c r="K34">
        <v>0.4</v>
      </c>
      <c r="L34">
        <v>0</v>
      </c>
      <c r="M34">
        <f t="shared" si="0"/>
        <v>393481.30009397271</v>
      </c>
      <c r="N34">
        <v>5.7645000000000008</v>
      </c>
      <c r="O34">
        <v>0</v>
      </c>
      <c r="P34">
        <v>2075</v>
      </c>
      <c r="Q34">
        <f t="shared" si="1"/>
        <v>302813.80009397271</v>
      </c>
    </row>
    <row r="35" spans="1:17" x14ac:dyDescent="0.2">
      <c r="A35" t="s">
        <v>951</v>
      </c>
      <c r="B35" t="s">
        <v>1729</v>
      </c>
      <c r="C35" t="s">
        <v>39</v>
      </c>
      <c r="D35" t="s">
        <v>1873</v>
      </c>
      <c r="E35" t="s">
        <v>913</v>
      </c>
      <c r="F35" t="s">
        <v>1731</v>
      </c>
      <c r="G35">
        <v>1</v>
      </c>
      <c r="H35">
        <v>8</v>
      </c>
      <c r="I35">
        <v>0.9</v>
      </c>
      <c r="J35">
        <v>0.1</v>
      </c>
      <c r="K35">
        <v>0.4</v>
      </c>
      <c r="L35">
        <v>0</v>
      </c>
      <c r="M35">
        <f t="shared" si="0"/>
        <v>417051.91944901709</v>
      </c>
      <c r="N35">
        <v>6.2585999999999995</v>
      </c>
      <c r="O35">
        <v>150</v>
      </c>
      <c r="P35">
        <v>2075</v>
      </c>
      <c r="Q35">
        <f t="shared" si="1"/>
        <v>318612.91944901709</v>
      </c>
    </row>
    <row r="36" spans="1:17" x14ac:dyDescent="0.2">
      <c r="A36" t="s">
        <v>952</v>
      </c>
      <c r="B36" t="s">
        <v>1730</v>
      </c>
      <c r="C36" t="s">
        <v>39</v>
      </c>
      <c r="D36" t="s">
        <v>1873</v>
      </c>
      <c r="E36" t="s">
        <v>916</v>
      </c>
      <c r="F36" t="s">
        <v>1787</v>
      </c>
      <c r="G36">
        <v>1</v>
      </c>
      <c r="H36">
        <v>8</v>
      </c>
      <c r="I36">
        <v>0.9</v>
      </c>
      <c r="J36">
        <v>0.1</v>
      </c>
      <c r="K36">
        <v>0.4</v>
      </c>
      <c r="L36">
        <v>0</v>
      </c>
      <c r="M36">
        <f t="shared" si="0"/>
        <v>393481.30009397271</v>
      </c>
      <c r="N36">
        <v>5.7645000000000008</v>
      </c>
      <c r="O36">
        <v>0</v>
      </c>
      <c r="P36">
        <v>2075</v>
      </c>
      <c r="Q36">
        <f t="shared" si="1"/>
        <v>302813.80009397271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workbookViewId="0">
      <selection activeCell="R12" sqref="R12"/>
    </sheetView>
  </sheetViews>
  <sheetFormatPr baseColWidth="10" defaultRowHeight="16" x14ac:dyDescent="0.2"/>
  <cols>
    <col min="4" max="4" width="15.1640625" customWidth="1"/>
  </cols>
  <sheetData>
    <row r="1" spans="1:24" x14ac:dyDescent="0.2">
      <c r="A1" t="s">
        <v>100</v>
      </c>
      <c r="B1" s="1" t="s">
        <v>9</v>
      </c>
      <c r="C1" s="1" t="s">
        <v>112</v>
      </c>
      <c r="D1" s="1" t="s">
        <v>10</v>
      </c>
      <c r="E1" s="1" t="s">
        <v>572</v>
      </c>
      <c r="F1" s="1" t="s">
        <v>21</v>
      </c>
      <c r="G1" s="1" t="s">
        <v>1879</v>
      </c>
      <c r="H1" s="1" t="s">
        <v>1880</v>
      </c>
      <c r="I1" s="1" t="s">
        <v>11</v>
      </c>
      <c r="J1" s="1" t="s">
        <v>22</v>
      </c>
      <c r="K1" s="1" t="s">
        <v>1897</v>
      </c>
      <c r="L1" s="1" t="s">
        <v>24</v>
      </c>
      <c r="M1" s="1" t="s">
        <v>20</v>
      </c>
      <c r="N1" s="1" t="s">
        <v>549</v>
      </c>
      <c r="O1" s="1" t="s">
        <v>28</v>
      </c>
      <c r="P1" s="1" t="s">
        <v>829</v>
      </c>
      <c r="Q1" s="1" t="s">
        <v>1612</v>
      </c>
      <c r="R1" s="15" t="s">
        <v>1900</v>
      </c>
      <c r="T1" s="1"/>
      <c r="U1" s="1"/>
      <c r="V1" s="1"/>
      <c r="W1" s="1"/>
      <c r="X1" s="1"/>
    </row>
    <row r="2" spans="1:24" x14ac:dyDescent="0.2">
      <c r="A2" t="s">
        <v>398</v>
      </c>
      <c r="B2" t="s">
        <v>1031</v>
      </c>
      <c r="C2" t="s">
        <v>36</v>
      </c>
      <c r="D2" t="s">
        <v>638</v>
      </c>
      <c r="E2" t="s">
        <v>398</v>
      </c>
      <c r="F2">
        <v>29850</v>
      </c>
      <c r="G2" s="1">
        <v>0.9</v>
      </c>
      <c r="H2" s="1">
        <v>0.1</v>
      </c>
      <c r="I2">
        <v>240</v>
      </c>
      <c r="J2">
        <v>240</v>
      </c>
      <c r="K2" s="1">
        <v>0.7</v>
      </c>
      <c r="L2">
        <v>0.4</v>
      </c>
      <c r="M2">
        <v>1</v>
      </c>
      <c r="N2">
        <v>14203200</v>
      </c>
      <c r="O2">
        <v>7.3</v>
      </c>
      <c r="P2" s="1" t="s">
        <v>828</v>
      </c>
      <c r="Q2">
        <v>2100</v>
      </c>
      <c r="R2">
        <v>0</v>
      </c>
    </row>
    <row r="3" spans="1:24" x14ac:dyDescent="0.2">
      <c r="A3" t="s">
        <v>400</v>
      </c>
      <c r="B3" t="s">
        <v>1033</v>
      </c>
      <c r="C3" t="s">
        <v>36</v>
      </c>
      <c r="D3" t="s">
        <v>638</v>
      </c>
      <c r="E3" t="s">
        <v>872</v>
      </c>
      <c r="F3">
        <v>386100</v>
      </c>
      <c r="G3" s="1">
        <v>0.9</v>
      </c>
      <c r="H3" s="1">
        <v>0.1</v>
      </c>
      <c r="I3">
        <v>1800</v>
      </c>
      <c r="J3">
        <v>600</v>
      </c>
      <c r="K3">
        <v>0.78</v>
      </c>
      <c r="L3">
        <v>0.4</v>
      </c>
      <c r="M3">
        <v>1</v>
      </c>
      <c r="N3">
        <v>88770000</v>
      </c>
      <c r="O3">
        <v>7.3</v>
      </c>
      <c r="P3" s="1" t="s">
        <v>828</v>
      </c>
      <c r="Q3">
        <v>2070</v>
      </c>
      <c r="R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C1" workbookViewId="0">
      <selection activeCell="M21" sqref="M21"/>
    </sheetView>
  </sheetViews>
  <sheetFormatPr baseColWidth="10" defaultRowHeight="16" x14ac:dyDescent="0.2"/>
  <cols>
    <col min="1" max="1" width="19.5" customWidth="1"/>
    <col min="4" max="4" width="20.6640625" customWidth="1"/>
    <col min="5" max="5" width="12.5" customWidth="1"/>
  </cols>
  <sheetData>
    <row r="1" spans="1:17" x14ac:dyDescent="0.2">
      <c r="A1" s="1" t="s">
        <v>100</v>
      </c>
      <c r="B1" s="1" t="s">
        <v>9</v>
      </c>
      <c r="C1" s="1" t="s">
        <v>112</v>
      </c>
      <c r="D1" s="1" t="s">
        <v>572</v>
      </c>
      <c r="E1" s="1" t="s">
        <v>10</v>
      </c>
      <c r="F1" s="2" t="s">
        <v>11</v>
      </c>
      <c r="G1" s="1" t="s">
        <v>20</v>
      </c>
      <c r="H1" s="1" t="s">
        <v>549</v>
      </c>
      <c r="I1" s="1" t="s">
        <v>28</v>
      </c>
      <c r="J1" s="1" t="s">
        <v>1612</v>
      </c>
      <c r="K1" s="15" t="s">
        <v>1900</v>
      </c>
      <c r="L1" s="1" t="s">
        <v>1869</v>
      </c>
    </row>
    <row r="2" spans="1:17" x14ac:dyDescent="0.2">
      <c r="A2" t="s">
        <v>401</v>
      </c>
      <c r="B2" t="s">
        <v>1832</v>
      </c>
      <c r="C2" t="s">
        <v>37</v>
      </c>
      <c r="D2" t="s">
        <v>1866</v>
      </c>
      <c r="E2" t="s">
        <v>573</v>
      </c>
      <c r="F2">
        <v>66</v>
      </c>
      <c r="G2">
        <v>1</v>
      </c>
      <c r="H2">
        <v>3905880</v>
      </c>
      <c r="I2">
        <v>7.3</v>
      </c>
      <c r="J2">
        <v>2042</v>
      </c>
      <c r="K2">
        <v>0</v>
      </c>
      <c r="L2" s="22"/>
    </row>
    <row r="3" spans="1:17" x14ac:dyDescent="0.2">
      <c r="A3" t="s">
        <v>402</v>
      </c>
      <c r="B3" t="s">
        <v>1833</v>
      </c>
      <c r="C3" t="s">
        <v>37</v>
      </c>
      <c r="D3" t="s">
        <v>1865</v>
      </c>
      <c r="E3" t="s">
        <v>573</v>
      </c>
      <c r="F3">
        <v>86.4</v>
      </c>
      <c r="G3">
        <v>1</v>
      </c>
      <c r="H3">
        <v>5113152</v>
      </c>
      <c r="I3">
        <v>7.3</v>
      </c>
      <c r="J3">
        <v>2037</v>
      </c>
      <c r="K3">
        <v>0</v>
      </c>
      <c r="L3" s="22"/>
    </row>
    <row r="4" spans="1:17" x14ac:dyDescent="0.2">
      <c r="A4" t="s">
        <v>397</v>
      </c>
      <c r="B4" t="s">
        <v>1834</v>
      </c>
      <c r="C4" t="s">
        <v>36</v>
      </c>
      <c r="D4" t="s">
        <v>1895</v>
      </c>
      <c r="E4" t="s">
        <v>573</v>
      </c>
      <c r="F4">
        <v>29</v>
      </c>
      <c r="G4">
        <v>1</v>
      </c>
      <c r="H4">
        <v>1716220</v>
      </c>
      <c r="I4">
        <v>7.3</v>
      </c>
      <c r="J4">
        <v>2057</v>
      </c>
      <c r="K4">
        <v>0</v>
      </c>
      <c r="L4" s="21" t="s">
        <v>1875</v>
      </c>
    </row>
    <row r="5" spans="1:17" x14ac:dyDescent="0.2">
      <c r="A5" t="s">
        <v>1883</v>
      </c>
      <c r="B5" t="s">
        <v>1835</v>
      </c>
      <c r="C5" t="s">
        <v>36</v>
      </c>
      <c r="D5" t="s">
        <v>1867</v>
      </c>
      <c r="E5" t="s">
        <v>573</v>
      </c>
      <c r="F5">
        <v>756</v>
      </c>
      <c r="G5">
        <v>1</v>
      </c>
      <c r="H5">
        <v>44740080</v>
      </c>
      <c r="I5">
        <v>7.3</v>
      </c>
      <c r="J5">
        <v>2070</v>
      </c>
      <c r="K5">
        <v>0</v>
      </c>
      <c r="L5" s="22" t="s">
        <v>1885</v>
      </c>
    </row>
    <row r="6" spans="1:17" x14ac:dyDescent="0.2">
      <c r="A6" t="s">
        <v>1886</v>
      </c>
      <c r="B6" t="s">
        <v>1836</v>
      </c>
      <c r="C6" t="s">
        <v>35</v>
      </c>
      <c r="D6" t="s">
        <v>1867</v>
      </c>
      <c r="E6" t="s">
        <v>573</v>
      </c>
      <c r="F6">
        <v>1502</v>
      </c>
      <c r="G6">
        <v>1</v>
      </c>
      <c r="H6">
        <v>88888360</v>
      </c>
      <c r="I6">
        <v>7.3</v>
      </c>
      <c r="J6">
        <v>2070</v>
      </c>
      <c r="K6">
        <v>0</v>
      </c>
      <c r="L6" s="22" t="s">
        <v>1887</v>
      </c>
    </row>
    <row r="7" spans="1:17" x14ac:dyDescent="0.2">
      <c r="A7" s="20" t="s">
        <v>405</v>
      </c>
      <c r="B7" t="s">
        <v>1837</v>
      </c>
      <c r="C7" t="s">
        <v>35</v>
      </c>
      <c r="D7" s="20" t="s">
        <v>405</v>
      </c>
      <c r="E7" t="s">
        <v>573</v>
      </c>
      <c r="F7">
        <v>185</v>
      </c>
      <c r="G7">
        <v>1</v>
      </c>
      <c r="H7">
        <v>10948300</v>
      </c>
      <c r="I7">
        <v>7.3</v>
      </c>
      <c r="J7">
        <v>2057</v>
      </c>
      <c r="K7">
        <v>0</v>
      </c>
    </row>
    <row r="8" spans="1:17" x14ac:dyDescent="0.2">
      <c r="A8" s="20" t="s">
        <v>406</v>
      </c>
      <c r="B8" t="s">
        <v>1838</v>
      </c>
      <c r="C8" t="s">
        <v>35</v>
      </c>
      <c r="D8" t="s">
        <v>406</v>
      </c>
      <c r="E8" t="s">
        <v>573</v>
      </c>
      <c r="F8">
        <v>135</v>
      </c>
      <c r="G8">
        <v>1</v>
      </c>
      <c r="H8">
        <v>7989300</v>
      </c>
      <c r="I8">
        <v>7.3</v>
      </c>
      <c r="J8">
        <v>2057</v>
      </c>
      <c r="K8">
        <v>0</v>
      </c>
    </row>
    <row r="9" spans="1:17" x14ac:dyDescent="0.2">
      <c r="A9" t="s">
        <v>407</v>
      </c>
      <c r="B9" t="s">
        <v>1839</v>
      </c>
      <c r="C9" t="s">
        <v>35</v>
      </c>
      <c r="D9" t="s">
        <v>1895</v>
      </c>
      <c r="E9" t="s">
        <v>573</v>
      </c>
      <c r="F9">
        <v>29</v>
      </c>
      <c r="G9">
        <v>1</v>
      </c>
      <c r="H9">
        <v>1716220</v>
      </c>
      <c r="I9">
        <v>7.3</v>
      </c>
      <c r="J9">
        <v>2057</v>
      </c>
      <c r="K9">
        <v>0</v>
      </c>
      <c r="Q9" t="s">
        <v>1882</v>
      </c>
    </row>
    <row r="10" spans="1:17" x14ac:dyDescent="0.2">
      <c r="A10" t="s">
        <v>1888</v>
      </c>
      <c r="B10" t="s">
        <v>1840</v>
      </c>
      <c r="C10" t="s">
        <v>35</v>
      </c>
      <c r="D10" t="s">
        <v>1889</v>
      </c>
      <c r="E10" t="s">
        <v>573</v>
      </c>
      <c r="F10">
        <v>370</v>
      </c>
      <c r="G10">
        <v>1</v>
      </c>
      <c r="H10">
        <v>21896600</v>
      </c>
      <c r="I10">
        <v>7.3</v>
      </c>
      <c r="J10">
        <v>2057</v>
      </c>
      <c r="K10">
        <v>0</v>
      </c>
      <c r="L10" t="s">
        <v>1890</v>
      </c>
    </row>
    <row r="11" spans="1:17" x14ac:dyDescent="0.2">
      <c r="A11" t="s">
        <v>1891</v>
      </c>
      <c r="B11" t="s">
        <v>1841</v>
      </c>
      <c r="C11" t="s">
        <v>39</v>
      </c>
      <c r="D11" t="s">
        <v>1868</v>
      </c>
      <c r="E11" t="s">
        <v>573</v>
      </c>
      <c r="F11">
        <v>2170.1000000000004</v>
      </c>
      <c r="G11">
        <v>1</v>
      </c>
      <c r="H11">
        <v>128426518</v>
      </c>
      <c r="I11">
        <v>7.3</v>
      </c>
      <c r="J11">
        <v>2100</v>
      </c>
      <c r="K11">
        <v>0</v>
      </c>
      <c r="L11" t="s">
        <v>1892</v>
      </c>
    </row>
    <row r="13" spans="1:17" x14ac:dyDescent="0.2">
      <c r="L13" s="22"/>
    </row>
    <row r="24" spans="4:4" x14ac:dyDescent="0.2">
      <c r="D24"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G19" sqref="G19"/>
    </sheetView>
  </sheetViews>
  <sheetFormatPr baseColWidth="10" defaultRowHeight="16" x14ac:dyDescent="0.2"/>
  <cols>
    <col min="1" max="1" width="20.1640625" customWidth="1"/>
  </cols>
  <sheetData>
    <row r="1" spans="1:13" x14ac:dyDescent="0.2">
      <c r="A1" s="1" t="s">
        <v>8</v>
      </c>
      <c r="B1" s="1" t="s">
        <v>114</v>
      </c>
      <c r="C1" s="1" t="s">
        <v>113</v>
      </c>
      <c r="D1" s="1" t="s">
        <v>7</v>
      </c>
      <c r="E1" s="1" t="s">
        <v>16</v>
      </c>
      <c r="F1" s="1" t="s">
        <v>17</v>
      </c>
      <c r="G1" s="1" t="s">
        <v>20</v>
      </c>
      <c r="H1" s="1" t="s">
        <v>549</v>
      </c>
      <c r="I1" s="1" t="s">
        <v>1612</v>
      </c>
      <c r="J1" s="1" t="s">
        <v>1900</v>
      </c>
      <c r="K1" s="1" t="s">
        <v>1660</v>
      </c>
      <c r="L1" s="1" t="s">
        <v>1661</v>
      </c>
      <c r="M1" s="1" t="s">
        <v>554</v>
      </c>
    </row>
    <row r="2" spans="1:13" x14ac:dyDescent="0.2">
      <c r="A2" s="1" t="s">
        <v>106</v>
      </c>
      <c r="B2" s="1" t="s">
        <v>36</v>
      </c>
      <c r="C2" s="1" t="s">
        <v>37</v>
      </c>
      <c r="D2" s="1" t="s">
        <v>1640</v>
      </c>
      <c r="E2" s="1">
        <v>410</v>
      </c>
      <c r="F2" s="1">
        <v>-1125</v>
      </c>
      <c r="G2" s="1">
        <v>1</v>
      </c>
      <c r="H2" s="1">
        <v>0</v>
      </c>
      <c r="I2" s="1">
        <v>2075</v>
      </c>
      <c r="J2" s="1">
        <v>0</v>
      </c>
      <c r="K2" s="1">
        <v>0</v>
      </c>
      <c r="L2" s="1">
        <v>0</v>
      </c>
      <c r="M2" s="1"/>
    </row>
    <row r="3" spans="1:13" x14ac:dyDescent="0.2">
      <c r="A3" s="1" t="s">
        <v>107</v>
      </c>
      <c r="B3" s="1" t="s">
        <v>36</v>
      </c>
      <c r="C3" s="1" t="s">
        <v>37</v>
      </c>
      <c r="D3" s="1" t="s">
        <v>1640</v>
      </c>
      <c r="E3" s="1">
        <v>50</v>
      </c>
      <c r="F3" s="1">
        <v>-150</v>
      </c>
      <c r="G3" s="1">
        <v>1</v>
      </c>
      <c r="H3" s="1">
        <v>0</v>
      </c>
      <c r="I3" s="1">
        <v>2075</v>
      </c>
      <c r="J3" s="1">
        <v>0</v>
      </c>
      <c r="K3" s="1">
        <v>0</v>
      </c>
      <c r="L3" s="1">
        <v>0</v>
      </c>
      <c r="M3" s="1"/>
    </row>
    <row r="4" spans="1:13" x14ac:dyDescent="0.2">
      <c r="A4" s="1" t="s">
        <v>109</v>
      </c>
      <c r="B4" s="1" t="s">
        <v>35</v>
      </c>
      <c r="C4" s="1" t="s">
        <v>36</v>
      </c>
      <c r="D4" s="1" t="s">
        <v>1640</v>
      </c>
      <c r="E4" s="1">
        <v>700</v>
      </c>
      <c r="F4" s="1">
        <v>-400</v>
      </c>
      <c r="G4" s="1">
        <v>1</v>
      </c>
      <c r="H4" s="1">
        <v>0</v>
      </c>
      <c r="I4" s="1">
        <v>2075</v>
      </c>
      <c r="J4" s="1">
        <v>0</v>
      </c>
      <c r="K4" s="1">
        <v>0</v>
      </c>
      <c r="L4" s="1">
        <v>0</v>
      </c>
      <c r="M4" s="1" t="s">
        <v>810</v>
      </c>
    </row>
    <row r="5" spans="1:13" x14ac:dyDescent="0.2">
      <c r="A5" s="1" t="s">
        <v>108</v>
      </c>
      <c r="B5" s="1" t="s">
        <v>35</v>
      </c>
      <c r="C5" s="1" t="s">
        <v>38</v>
      </c>
      <c r="D5" s="1" t="s">
        <v>1640</v>
      </c>
      <c r="E5" s="1">
        <v>750</v>
      </c>
      <c r="F5" s="1">
        <v>-750</v>
      </c>
      <c r="G5" s="1">
        <v>1</v>
      </c>
      <c r="H5" s="1">
        <v>0</v>
      </c>
      <c r="I5" s="1">
        <v>2075</v>
      </c>
      <c r="J5" s="1">
        <v>0</v>
      </c>
      <c r="K5" s="1">
        <v>0</v>
      </c>
      <c r="L5" s="1">
        <v>0</v>
      </c>
      <c r="M5" s="1"/>
    </row>
    <row r="6" spans="1:13" x14ac:dyDescent="0.2">
      <c r="A6" s="1" t="s">
        <v>110</v>
      </c>
      <c r="B6" s="1" t="s">
        <v>35</v>
      </c>
      <c r="C6" s="1" t="s">
        <v>38</v>
      </c>
      <c r="D6" s="1" t="s">
        <v>1640</v>
      </c>
      <c r="E6" s="1">
        <v>220</v>
      </c>
      <c r="F6" s="1">
        <v>-200</v>
      </c>
      <c r="G6" s="1">
        <v>1</v>
      </c>
      <c r="H6" s="1">
        <v>0</v>
      </c>
      <c r="I6" s="1">
        <v>2075</v>
      </c>
      <c r="J6" s="1">
        <v>0</v>
      </c>
      <c r="K6" s="1">
        <v>0</v>
      </c>
      <c r="L6" s="1">
        <v>0</v>
      </c>
      <c r="M6" s="1"/>
    </row>
    <row r="7" spans="1:13" x14ac:dyDescent="0.2">
      <c r="A7" s="1" t="s">
        <v>111</v>
      </c>
      <c r="B7" s="1" t="s">
        <v>39</v>
      </c>
      <c r="C7" s="1" t="s">
        <v>35</v>
      </c>
      <c r="D7" s="1" t="s">
        <v>1640</v>
      </c>
      <c r="E7" s="1">
        <v>478</v>
      </c>
      <c r="F7" s="1">
        <v>-478</v>
      </c>
      <c r="G7" s="1">
        <v>1</v>
      </c>
      <c r="H7" s="1">
        <v>0</v>
      </c>
      <c r="I7" s="1">
        <v>2075</v>
      </c>
      <c r="J7" s="1">
        <v>0</v>
      </c>
      <c r="K7" s="1">
        <v>0</v>
      </c>
      <c r="L7" s="1">
        <v>0</v>
      </c>
      <c r="M7" s="1"/>
    </row>
    <row r="8" spans="1:13" x14ac:dyDescent="0.2">
      <c r="A8" s="1" t="s">
        <v>1902</v>
      </c>
      <c r="B8" s="1" t="s">
        <v>36</v>
      </c>
      <c r="C8" s="1" t="s">
        <v>37</v>
      </c>
      <c r="D8" s="1" t="s">
        <v>1640</v>
      </c>
      <c r="E8" s="6">
        <v>150</v>
      </c>
      <c r="F8" s="1">
        <v>-215</v>
      </c>
      <c r="G8" s="1">
        <v>1</v>
      </c>
      <c r="H8" s="1">
        <v>0</v>
      </c>
      <c r="I8" s="1">
        <v>2075</v>
      </c>
      <c r="J8" s="1">
        <v>0</v>
      </c>
      <c r="K8" s="1">
        <v>0</v>
      </c>
      <c r="L8" s="1">
        <v>0</v>
      </c>
      <c r="M8" s="1"/>
    </row>
    <row r="9" spans="1:13" x14ac:dyDescent="0.2">
      <c r="A9" s="1" t="s">
        <v>1903</v>
      </c>
      <c r="B9" s="1" t="s">
        <v>35</v>
      </c>
      <c r="C9" s="1" t="s">
        <v>36</v>
      </c>
      <c r="D9" s="1" t="s">
        <v>1640</v>
      </c>
      <c r="E9" s="15">
        <v>170</v>
      </c>
      <c r="F9" s="15">
        <v>0</v>
      </c>
      <c r="G9" s="1">
        <v>1</v>
      </c>
      <c r="H9" s="1">
        <f>VLOOKUP(A9,Net_Aug_Cost,11,FALSE)</f>
        <v>6568844.4818851706</v>
      </c>
      <c r="I9" s="1">
        <v>2075</v>
      </c>
      <c r="J9" s="1">
        <f>H9</f>
        <v>6568844.4818851706</v>
      </c>
      <c r="K9" s="1">
        <v>1</v>
      </c>
      <c r="L9" t="s">
        <v>1909</v>
      </c>
      <c r="M9" s="1"/>
    </row>
    <row r="10" spans="1:13" x14ac:dyDescent="0.2">
      <c r="A10" s="6" t="s">
        <v>1904</v>
      </c>
      <c r="B10" s="1" t="s">
        <v>38</v>
      </c>
      <c r="C10" s="1" t="s">
        <v>36</v>
      </c>
      <c r="D10" s="1" t="s">
        <v>1640</v>
      </c>
      <c r="E10" s="1">
        <v>800</v>
      </c>
      <c r="F10" s="1">
        <v>-800</v>
      </c>
      <c r="G10" s="1">
        <v>1</v>
      </c>
      <c r="H10" s="1">
        <f>VLOOKUP(A10,Net_Aug_Cost,11,FALSE)</f>
        <v>124495243.03763324</v>
      </c>
      <c r="I10" s="1">
        <v>2075</v>
      </c>
      <c r="J10" s="1">
        <f t="shared" ref="J10:J12" si="0">H10</f>
        <v>124495243.03763324</v>
      </c>
      <c r="K10" s="1">
        <v>1</v>
      </c>
      <c r="L10" t="s">
        <v>1910</v>
      </c>
      <c r="M10" s="1"/>
    </row>
    <row r="11" spans="1:13" x14ac:dyDescent="0.2">
      <c r="A11" s="1" t="s">
        <v>1905</v>
      </c>
      <c r="B11" s="1" t="s">
        <v>35</v>
      </c>
      <c r="C11" s="1" t="s">
        <v>36</v>
      </c>
      <c r="D11" s="1" t="s">
        <v>1640</v>
      </c>
      <c r="E11" s="1">
        <v>1930</v>
      </c>
      <c r="F11" s="1">
        <v>-1800</v>
      </c>
      <c r="G11" s="1">
        <v>1</v>
      </c>
      <c r="H11" s="1">
        <f>VLOOKUP(A11,Net_Aug_Cost,11,FALSE)</f>
        <v>108229532.89201282</v>
      </c>
      <c r="I11" s="1">
        <v>2075</v>
      </c>
      <c r="J11" s="1">
        <f t="shared" si="0"/>
        <v>108229532.89201282</v>
      </c>
      <c r="K11" s="1">
        <v>1</v>
      </c>
      <c r="L11" t="s">
        <v>1912</v>
      </c>
      <c r="M11" s="1"/>
    </row>
    <row r="12" spans="1:13" x14ac:dyDescent="0.2">
      <c r="A12" s="1" t="s">
        <v>1906</v>
      </c>
      <c r="B12" s="1" t="s">
        <v>39</v>
      </c>
      <c r="C12" s="1" t="s">
        <v>35</v>
      </c>
      <c r="D12" s="1" t="s">
        <v>1640</v>
      </c>
      <c r="E12" s="1">
        <v>750</v>
      </c>
      <c r="F12" s="1">
        <v>-750</v>
      </c>
      <c r="G12" s="1">
        <v>1</v>
      </c>
      <c r="H12" s="1">
        <f>VLOOKUP(A12,Net_Aug_Cost,11,FALSE)</f>
        <v>115423981.610268</v>
      </c>
      <c r="I12" s="1">
        <v>2075</v>
      </c>
      <c r="J12" s="1">
        <f t="shared" si="0"/>
        <v>115423981.610268</v>
      </c>
      <c r="K12" s="1">
        <v>1</v>
      </c>
      <c r="L12" t="s">
        <v>1913</v>
      </c>
      <c r="M12" s="1"/>
    </row>
    <row r="13" spans="1:13" x14ac:dyDescent="0.2">
      <c r="A13" s="1"/>
      <c r="B13" s="1"/>
      <c r="C13" s="1"/>
      <c r="D13" s="1"/>
      <c r="E13" s="1"/>
      <c r="F13" s="1"/>
      <c r="G13" s="1"/>
      <c r="H13" s="1"/>
      <c r="I13" s="1"/>
      <c r="J13" s="1"/>
      <c r="K13" s="1"/>
      <c r="L13" s="1"/>
      <c r="M1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K9" sqref="K9"/>
    </sheetView>
  </sheetViews>
  <sheetFormatPr baseColWidth="10" defaultRowHeight="16" x14ac:dyDescent="0.2"/>
  <cols>
    <col min="1" max="1" width="20.1640625" customWidth="1"/>
    <col min="8" max="10" width="16.33203125" customWidth="1"/>
  </cols>
  <sheetData>
    <row r="1" spans="1:17" x14ac:dyDescent="0.2">
      <c r="A1" s="1" t="s">
        <v>8</v>
      </c>
      <c r="B1" s="1" t="s">
        <v>114</v>
      </c>
      <c r="C1" s="1" t="s">
        <v>113</v>
      </c>
      <c r="D1" s="1" t="s">
        <v>7</v>
      </c>
      <c r="E1" s="1" t="s">
        <v>16</v>
      </c>
      <c r="F1" s="1" t="s">
        <v>17</v>
      </c>
      <c r="G1" s="1" t="s">
        <v>20</v>
      </c>
      <c r="H1" s="1" t="s">
        <v>1907</v>
      </c>
      <c r="I1" s="1" t="s">
        <v>798</v>
      </c>
      <c r="J1" s="1" t="s">
        <v>799</v>
      </c>
      <c r="K1" s="1" t="s">
        <v>549</v>
      </c>
      <c r="L1" s="1" t="s">
        <v>1612</v>
      </c>
      <c r="M1" s="1" t="s">
        <v>1900</v>
      </c>
      <c r="N1" s="1" t="s">
        <v>1660</v>
      </c>
      <c r="O1" s="1" t="s">
        <v>1661</v>
      </c>
      <c r="P1" s="1" t="s">
        <v>554</v>
      </c>
    </row>
    <row r="2" spans="1:17" x14ac:dyDescent="0.2">
      <c r="A2" s="1" t="s">
        <v>106</v>
      </c>
      <c r="B2" s="1" t="s">
        <v>36</v>
      </c>
      <c r="C2" s="1" t="s">
        <v>37</v>
      </c>
      <c r="D2" s="1" t="s">
        <v>1640</v>
      </c>
      <c r="E2" s="1">
        <v>410</v>
      </c>
      <c r="F2" s="1">
        <v>-1125</v>
      </c>
      <c r="G2" s="1">
        <v>1</v>
      </c>
      <c r="H2" s="1">
        <v>0</v>
      </c>
      <c r="I2" s="1">
        <v>5.8999999999999997E-2</v>
      </c>
      <c r="J2" s="1">
        <v>50</v>
      </c>
      <c r="K2" s="1">
        <v>0</v>
      </c>
      <c r="L2" s="1">
        <v>2075</v>
      </c>
      <c r="M2" s="1">
        <v>0</v>
      </c>
      <c r="N2" s="1">
        <v>0</v>
      </c>
      <c r="O2" s="1">
        <v>0</v>
      </c>
      <c r="P2" s="1"/>
    </row>
    <row r="3" spans="1:17" x14ac:dyDescent="0.2">
      <c r="A3" s="1" t="s">
        <v>107</v>
      </c>
      <c r="B3" s="1" t="s">
        <v>36</v>
      </c>
      <c r="C3" s="1" t="s">
        <v>37</v>
      </c>
      <c r="D3" s="1" t="s">
        <v>1640</v>
      </c>
      <c r="E3" s="1">
        <v>50</v>
      </c>
      <c r="F3" s="1">
        <v>-150</v>
      </c>
      <c r="G3" s="1">
        <v>1</v>
      </c>
      <c r="H3" s="1">
        <v>0</v>
      </c>
      <c r="I3" s="1">
        <v>5.8999999999999997E-2</v>
      </c>
      <c r="J3" s="1">
        <v>50</v>
      </c>
      <c r="K3" s="1">
        <v>0</v>
      </c>
      <c r="L3" s="1">
        <v>2075</v>
      </c>
      <c r="M3" s="1">
        <v>0</v>
      </c>
      <c r="N3" s="1">
        <v>0</v>
      </c>
      <c r="O3" s="1">
        <v>0</v>
      </c>
      <c r="P3" s="1"/>
    </row>
    <row r="4" spans="1:17" x14ac:dyDescent="0.2">
      <c r="A4" s="1" t="s">
        <v>109</v>
      </c>
      <c r="B4" s="1" t="s">
        <v>35</v>
      </c>
      <c r="C4" s="1" t="s">
        <v>36</v>
      </c>
      <c r="D4" s="1" t="s">
        <v>1640</v>
      </c>
      <c r="E4" s="1">
        <v>700</v>
      </c>
      <c r="F4" s="1">
        <v>-400</v>
      </c>
      <c r="G4" s="1">
        <v>1</v>
      </c>
      <c r="H4" s="1">
        <v>0</v>
      </c>
      <c r="I4" s="1">
        <v>5.8999999999999997E-2</v>
      </c>
      <c r="J4" s="1">
        <v>50</v>
      </c>
      <c r="K4" s="1">
        <v>0</v>
      </c>
      <c r="L4" s="1">
        <v>2075</v>
      </c>
      <c r="M4" s="1">
        <v>0</v>
      </c>
      <c r="N4" s="1">
        <v>0</v>
      </c>
      <c r="O4" s="1">
        <v>0</v>
      </c>
      <c r="P4" s="1" t="s">
        <v>810</v>
      </c>
    </row>
    <row r="5" spans="1:17" x14ac:dyDescent="0.2">
      <c r="A5" s="1" t="s">
        <v>108</v>
      </c>
      <c r="B5" s="1" t="s">
        <v>35</v>
      </c>
      <c r="C5" s="1" t="s">
        <v>38</v>
      </c>
      <c r="D5" s="1" t="s">
        <v>1640</v>
      </c>
      <c r="E5" s="1">
        <v>750</v>
      </c>
      <c r="F5" s="1">
        <v>-750</v>
      </c>
      <c r="G5" s="1">
        <v>1</v>
      </c>
      <c r="H5" s="1">
        <v>0</v>
      </c>
      <c r="I5" s="1">
        <v>5.8999999999999997E-2</v>
      </c>
      <c r="J5" s="1">
        <v>50</v>
      </c>
      <c r="K5" s="1">
        <v>0</v>
      </c>
      <c r="L5" s="1">
        <v>2075</v>
      </c>
      <c r="M5" s="1">
        <v>0</v>
      </c>
      <c r="N5" s="1">
        <v>0</v>
      </c>
      <c r="O5" s="1">
        <v>0</v>
      </c>
      <c r="P5" s="1"/>
    </row>
    <row r="6" spans="1:17" x14ac:dyDescent="0.2">
      <c r="A6" s="1" t="s">
        <v>110</v>
      </c>
      <c r="B6" s="1" t="s">
        <v>35</v>
      </c>
      <c r="C6" s="1" t="s">
        <v>38</v>
      </c>
      <c r="D6" s="1" t="s">
        <v>1640</v>
      </c>
      <c r="E6" s="1">
        <v>220</v>
      </c>
      <c r="F6" s="1">
        <v>-200</v>
      </c>
      <c r="G6" s="1">
        <v>1</v>
      </c>
      <c r="H6" s="1">
        <v>0</v>
      </c>
      <c r="I6" s="1">
        <v>5.8999999999999997E-2</v>
      </c>
      <c r="J6" s="1">
        <v>50</v>
      </c>
      <c r="K6" s="1">
        <v>0</v>
      </c>
      <c r="L6" s="1">
        <v>2075</v>
      </c>
      <c r="M6" s="1">
        <v>0</v>
      </c>
      <c r="N6" s="1">
        <v>0</v>
      </c>
      <c r="O6" s="1">
        <v>0</v>
      </c>
      <c r="P6" s="1"/>
    </row>
    <row r="7" spans="1:17" x14ac:dyDescent="0.2">
      <c r="A7" s="1" t="s">
        <v>111</v>
      </c>
      <c r="B7" s="1" t="s">
        <v>39</v>
      </c>
      <c r="C7" s="1" t="s">
        <v>35</v>
      </c>
      <c r="D7" s="1" t="s">
        <v>1640</v>
      </c>
      <c r="E7" s="1">
        <v>478</v>
      </c>
      <c r="F7" s="1">
        <v>-478</v>
      </c>
      <c r="G7" s="1">
        <v>1</v>
      </c>
      <c r="H7" s="1">
        <v>0</v>
      </c>
      <c r="I7" s="1">
        <v>5.8999999999999997E-2</v>
      </c>
      <c r="J7" s="1">
        <v>50</v>
      </c>
      <c r="K7" s="1">
        <v>0</v>
      </c>
      <c r="L7" s="1">
        <v>2075</v>
      </c>
      <c r="M7" s="1">
        <v>0</v>
      </c>
      <c r="N7" s="1">
        <v>0</v>
      </c>
      <c r="O7" s="1">
        <v>0</v>
      </c>
      <c r="P7" s="1"/>
    </row>
    <row r="8" spans="1:17" x14ac:dyDescent="0.2">
      <c r="A8" s="1" t="s">
        <v>1902</v>
      </c>
      <c r="B8" s="1" t="s">
        <v>36</v>
      </c>
      <c r="C8" s="1" t="s">
        <v>37</v>
      </c>
      <c r="D8" s="1" t="s">
        <v>1640</v>
      </c>
      <c r="E8" s="6">
        <v>150</v>
      </c>
      <c r="F8" s="1">
        <v>-215</v>
      </c>
      <c r="G8" s="1">
        <v>1</v>
      </c>
      <c r="H8" s="1">
        <v>0</v>
      </c>
      <c r="I8" s="1">
        <v>5.8999999999999997E-2</v>
      </c>
      <c r="J8" s="1">
        <v>50</v>
      </c>
      <c r="K8" s="1">
        <v>0</v>
      </c>
      <c r="L8" s="1">
        <v>2075</v>
      </c>
      <c r="M8" s="1">
        <v>0</v>
      </c>
      <c r="N8" s="1">
        <v>0</v>
      </c>
      <c r="O8" s="1">
        <v>0</v>
      </c>
      <c r="P8" s="1"/>
    </row>
    <row r="9" spans="1:17" x14ac:dyDescent="0.2">
      <c r="A9" s="1" t="s">
        <v>1903</v>
      </c>
      <c r="B9" s="1" t="s">
        <v>35</v>
      </c>
      <c r="C9" s="1" t="s">
        <v>36</v>
      </c>
      <c r="D9" s="1" t="s">
        <v>1640</v>
      </c>
      <c r="E9" s="15">
        <v>170</v>
      </c>
      <c r="F9" s="15">
        <v>0</v>
      </c>
      <c r="G9" s="1">
        <v>1</v>
      </c>
      <c r="H9" s="1">
        <v>105</v>
      </c>
      <c r="I9" s="1">
        <v>5.8999999999999997E-2</v>
      </c>
      <c r="J9" s="1">
        <v>50</v>
      </c>
      <c r="K9" s="1">
        <f>(I9*H9*10^6)/(1-(1+I9)^(-J9))</f>
        <v>6568844.4818851706</v>
      </c>
      <c r="L9" s="1">
        <v>2075</v>
      </c>
      <c r="M9" s="1">
        <f>K9</f>
        <v>6568844.4818851706</v>
      </c>
      <c r="N9" s="1">
        <v>1</v>
      </c>
      <c r="O9" t="s">
        <v>1909</v>
      </c>
      <c r="P9" s="1"/>
    </row>
    <row r="10" spans="1:17" x14ac:dyDescent="0.2">
      <c r="A10" s="6" t="s">
        <v>1904</v>
      </c>
      <c r="B10" s="1" t="s">
        <v>38</v>
      </c>
      <c r="C10" s="1" t="s">
        <v>36</v>
      </c>
      <c r="D10" s="1" t="s">
        <v>1640</v>
      </c>
      <c r="E10" s="1">
        <v>800</v>
      </c>
      <c r="F10" s="1">
        <v>-800</v>
      </c>
      <c r="G10" s="1">
        <v>1</v>
      </c>
      <c r="H10" s="1">
        <v>1990</v>
      </c>
      <c r="I10" s="1">
        <v>5.8999999999999997E-2</v>
      </c>
      <c r="J10" s="1">
        <v>50</v>
      </c>
      <c r="K10" s="1">
        <f t="shared" ref="K10:K14" si="0">(I10*H10*10^6)/(1-(1+I10)^(-J10))</f>
        <v>124495243.03763324</v>
      </c>
      <c r="L10" s="1">
        <v>2075</v>
      </c>
      <c r="M10" s="1">
        <f t="shared" ref="M10:M14" si="1">K10</f>
        <v>124495243.03763324</v>
      </c>
      <c r="N10" s="1">
        <v>1</v>
      </c>
      <c r="O10" t="s">
        <v>1910</v>
      </c>
      <c r="P10" s="1"/>
    </row>
    <row r="11" spans="1:17" x14ac:dyDescent="0.2">
      <c r="A11" s="1" t="s">
        <v>753</v>
      </c>
      <c r="B11" s="1" t="s">
        <v>834</v>
      </c>
      <c r="C11" s="1" t="s">
        <v>834</v>
      </c>
      <c r="D11" s="1" t="s">
        <v>1640</v>
      </c>
      <c r="E11" s="1" t="s">
        <v>834</v>
      </c>
      <c r="F11" s="1" t="s">
        <v>834</v>
      </c>
      <c r="G11" s="1">
        <v>1</v>
      </c>
      <c r="H11" s="1">
        <v>2100</v>
      </c>
      <c r="I11" s="1">
        <v>5.8999999999999997E-2</v>
      </c>
      <c r="J11" s="1">
        <v>50</v>
      </c>
      <c r="K11" s="1">
        <f t="shared" si="0"/>
        <v>131376889.6377034</v>
      </c>
      <c r="L11" s="1">
        <v>2075</v>
      </c>
      <c r="M11" s="1">
        <f t="shared" si="1"/>
        <v>131376889.6377034</v>
      </c>
      <c r="N11" s="1">
        <v>1</v>
      </c>
      <c r="O11" t="s">
        <v>1911</v>
      </c>
      <c r="P11" s="1" t="s">
        <v>1914</v>
      </c>
      <c r="Q11" s="1"/>
    </row>
    <row r="12" spans="1:17" x14ac:dyDescent="0.2">
      <c r="A12" s="1" t="s">
        <v>1908</v>
      </c>
      <c r="B12" s="1" t="s">
        <v>834</v>
      </c>
      <c r="C12" s="1" t="s">
        <v>834</v>
      </c>
      <c r="D12" s="1" t="s">
        <v>1640</v>
      </c>
      <c r="E12" s="1" t="s">
        <v>834</v>
      </c>
      <c r="F12" s="1" t="s">
        <v>834</v>
      </c>
      <c r="G12" s="1">
        <v>1</v>
      </c>
      <c r="H12" s="1">
        <v>650</v>
      </c>
      <c r="I12" s="1">
        <v>5.8999999999999997E-2</v>
      </c>
      <c r="J12" s="1">
        <v>50</v>
      </c>
      <c r="K12" s="1">
        <f t="shared" si="0"/>
        <v>40664275.364051059</v>
      </c>
      <c r="L12" s="1">
        <v>2075</v>
      </c>
      <c r="M12" s="1">
        <f t="shared" si="1"/>
        <v>40664275.364051059</v>
      </c>
      <c r="N12" s="1">
        <v>1</v>
      </c>
      <c r="O12" t="s">
        <v>1910</v>
      </c>
      <c r="P12" s="1" t="s">
        <v>1915</v>
      </c>
    </row>
    <row r="13" spans="1:17" x14ac:dyDescent="0.2">
      <c r="A13" s="1" t="s">
        <v>1905</v>
      </c>
      <c r="B13" s="1" t="s">
        <v>35</v>
      </c>
      <c r="C13" s="1" t="s">
        <v>36</v>
      </c>
      <c r="D13" s="1" t="s">
        <v>1640</v>
      </c>
      <c r="E13" s="1">
        <v>1930</v>
      </c>
      <c r="F13" s="1">
        <v>-1800</v>
      </c>
      <c r="G13" s="1">
        <v>1</v>
      </c>
      <c r="H13" s="1">
        <v>1730</v>
      </c>
      <c r="I13" s="1">
        <v>5.8999999999999997E-2</v>
      </c>
      <c r="J13" s="1">
        <v>50</v>
      </c>
      <c r="K13" s="1">
        <f t="shared" si="0"/>
        <v>108229532.89201282</v>
      </c>
      <c r="L13" s="1">
        <v>2075</v>
      </c>
      <c r="M13" s="1">
        <f t="shared" si="1"/>
        <v>108229532.89201282</v>
      </c>
      <c r="N13" s="1">
        <v>1</v>
      </c>
      <c r="O13" t="s">
        <v>1912</v>
      </c>
      <c r="P13" s="1"/>
    </row>
    <row r="14" spans="1:17" x14ac:dyDescent="0.2">
      <c r="A14" s="1" t="s">
        <v>1906</v>
      </c>
      <c r="B14" s="1" t="s">
        <v>39</v>
      </c>
      <c r="C14" s="1" t="s">
        <v>35</v>
      </c>
      <c r="D14" s="1" t="s">
        <v>1640</v>
      </c>
      <c r="E14" s="1">
        <v>750</v>
      </c>
      <c r="F14" s="1">
        <v>-750</v>
      </c>
      <c r="G14" s="1">
        <v>1</v>
      </c>
      <c r="H14" s="1">
        <v>1845</v>
      </c>
      <c r="I14" s="1">
        <v>5.8999999999999997E-2</v>
      </c>
      <c r="J14" s="1">
        <v>50</v>
      </c>
      <c r="K14" s="1">
        <f t="shared" si="0"/>
        <v>115423981.610268</v>
      </c>
      <c r="L14" s="1">
        <v>2075</v>
      </c>
      <c r="M14" s="1">
        <f t="shared" si="1"/>
        <v>115423981.610268</v>
      </c>
      <c r="N14" s="1">
        <v>1</v>
      </c>
      <c r="O14" t="s">
        <v>1913</v>
      </c>
      <c r="P14" s="1"/>
    </row>
    <row r="15" spans="1:17" x14ac:dyDescent="0.2">
      <c r="A15" s="1"/>
      <c r="B15" s="1"/>
      <c r="C15" s="1"/>
      <c r="D15" s="1"/>
      <c r="E15" s="1"/>
      <c r="F15" s="1"/>
      <c r="G15" s="1"/>
      <c r="H15" s="1"/>
      <c r="I15" s="1"/>
      <c r="J15" s="1"/>
      <c r="K15" s="1"/>
      <c r="L15" s="1"/>
      <c r="M15" s="1"/>
      <c r="N15" s="1"/>
      <c r="O15" s="1"/>
      <c r="P15"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6"/>
  <sheetViews>
    <sheetView workbookViewId="0">
      <pane xSplit="5" ySplit="3" topLeftCell="AE103" activePane="bottomRight" state="frozen"/>
      <selection pane="topRight" activeCell="F1" sqref="F1"/>
      <selection pane="bottomLeft" activeCell="A4" sqref="A4"/>
      <selection pane="bottomRight" activeCell="A139" sqref="A139:XFD139"/>
    </sheetView>
  </sheetViews>
  <sheetFormatPr baseColWidth="10" defaultColWidth="11" defaultRowHeight="16" x14ac:dyDescent="0.2"/>
  <cols>
    <col min="1" max="1" width="43.6640625" customWidth="1"/>
    <col min="2" max="2" width="24.5" customWidth="1"/>
    <col min="3" max="3" width="19.83203125" customWidth="1"/>
    <col min="5" max="5" width="17.6640625" customWidth="1"/>
    <col min="6" max="6" width="18.83203125" customWidth="1"/>
    <col min="7" max="7" width="16.33203125" customWidth="1"/>
    <col min="8" max="8" width="20.33203125" customWidth="1"/>
    <col min="9" max="9" width="12.6640625" customWidth="1"/>
    <col min="11" max="11" width="20.5" customWidth="1"/>
    <col min="12" max="12" width="17.6640625" customWidth="1"/>
    <col min="13" max="13" width="18.33203125" customWidth="1"/>
    <col min="14" max="14" width="20.5" customWidth="1"/>
    <col min="15" max="15" width="21.5" customWidth="1"/>
    <col min="16" max="16" width="12.5" customWidth="1"/>
    <col min="17" max="17" width="31.33203125" customWidth="1"/>
    <col min="18" max="18" width="18.1640625" customWidth="1"/>
    <col min="28" max="28" width="43.6640625" customWidth="1"/>
  </cols>
  <sheetData>
    <row r="1" spans="1:29" x14ac:dyDescent="0.2">
      <c r="A1" s="13" t="s">
        <v>738</v>
      </c>
      <c r="B1" s="13" t="s">
        <v>739</v>
      </c>
      <c r="C1" s="13"/>
      <c r="D1" s="13" t="s">
        <v>553</v>
      </c>
      <c r="E1" s="13" t="s">
        <v>544</v>
      </c>
      <c r="F1" s="13"/>
      <c r="G1" s="1"/>
      <c r="H1" s="1"/>
      <c r="I1" s="1"/>
      <c r="J1" s="1"/>
      <c r="K1" s="1"/>
      <c r="L1" s="1"/>
      <c r="M1" s="1"/>
      <c r="N1" s="1"/>
      <c r="O1" s="1"/>
      <c r="P1" s="1"/>
      <c r="Q1" s="1"/>
      <c r="R1" s="1"/>
      <c r="S1" s="1"/>
      <c r="T1" s="1"/>
      <c r="U1" s="26" t="s">
        <v>553</v>
      </c>
      <c r="V1" s="26"/>
      <c r="W1" s="26"/>
      <c r="X1" s="26" t="s">
        <v>738</v>
      </c>
      <c r="Y1" s="26"/>
      <c r="Z1" s="26"/>
      <c r="AA1" s="23"/>
      <c r="AB1" s="13" t="s">
        <v>738</v>
      </c>
      <c r="AC1" t="s">
        <v>1901</v>
      </c>
    </row>
    <row r="2" spans="1:29" x14ac:dyDescent="0.2">
      <c r="A2" s="1" t="s">
        <v>570</v>
      </c>
      <c r="B2" s="1" t="s">
        <v>696</v>
      </c>
      <c r="C2" s="1" t="s">
        <v>697</v>
      </c>
      <c r="D2" s="1" t="s">
        <v>572</v>
      </c>
      <c r="E2" s="1" t="s">
        <v>698</v>
      </c>
      <c r="F2" s="1" t="s">
        <v>699</v>
      </c>
      <c r="G2" s="14" t="s">
        <v>740</v>
      </c>
      <c r="H2" s="1" t="s">
        <v>741</v>
      </c>
      <c r="I2" s="1" t="s">
        <v>742</v>
      </c>
      <c r="J2" s="1" t="s">
        <v>743</v>
      </c>
      <c r="K2" s="1" t="s">
        <v>744</v>
      </c>
      <c r="L2" s="1" t="s">
        <v>745</v>
      </c>
      <c r="M2" s="1" t="s">
        <v>746</v>
      </c>
      <c r="N2" s="1" t="s">
        <v>750</v>
      </c>
      <c r="O2" s="14" t="s">
        <v>547</v>
      </c>
      <c r="P2" s="1" t="s">
        <v>747</v>
      </c>
      <c r="Q2" s="1" t="s">
        <v>748</v>
      </c>
      <c r="R2" s="1" t="s">
        <v>749</v>
      </c>
      <c r="S2" s="1" t="s">
        <v>751</v>
      </c>
      <c r="T2" s="1"/>
      <c r="U2" s="1" t="s">
        <v>545</v>
      </c>
      <c r="V2" s="1" t="s">
        <v>1613</v>
      </c>
      <c r="W2" s="1" t="s">
        <v>1614</v>
      </c>
      <c r="X2" s="1" t="s">
        <v>545</v>
      </c>
      <c r="Y2" s="1" t="s">
        <v>1613</v>
      </c>
      <c r="Z2" s="1" t="s">
        <v>1614</v>
      </c>
      <c r="AA2" s="1"/>
      <c r="AB2" s="1" t="s">
        <v>570</v>
      </c>
    </row>
    <row r="3" spans="1:29" x14ac:dyDescent="0.2">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2">
      <c r="A4" s="1" t="s">
        <v>700</v>
      </c>
      <c r="B4" s="1" t="s">
        <v>701</v>
      </c>
      <c r="C4" s="1" t="s">
        <v>702</v>
      </c>
      <c r="D4" s="1" t="s">
        <v>37</v>
      </c>
      <c r="E4" s="1" t="s">
        <v>703</v>
      </c>
      <c r="F4" s="1" t="s">
        <v>704</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700</v>
      </c>
      <c r="AC4">
        <f>Q4*1000</f>
        <v>206096.2204576997</v>
      </c>
    </row>
    <row r="5" spans="1:29" x14ac:dyDescent="0.2">
      <c r="A5" s="1" t="s">
        <v>705</v>
      </c>
      <c r="B5" s="1" t="s">
        <v>701</v>
      </c>
      <c r="C5" s="1" t="s">
        <v>702</v>
      </c>
      <c r="D5" s="1" t="s">
        <v>37</v>
      </c>
      <c r="E5" s="1" t="s">
        <v>706</v>
      </c>
      <c r="F5" s="1" t="s">
        <v>704</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705</v>
      </c>
      <c r="AC5">
        <f t="shared" ref="AC5:AC68" si="3">Q5*1000</f>
        <v>206096.2204576997</v>
      </c>
    </row>
    <row r="6" spans="1:29" x14ac:dyDescent="0.2">
      <c r="A6" s="1" t="s">
        <v>707</v>
      </c>
      <c r="B6" s="1" t="s">
        <v>701</v>
      </c>
      <c r="C6" s="1" t="s">
        <v>702</v>
      </c>
      <c r="D6" s="1" t="s">
        <v>37</v>
      </c>
      <c r="E6" s="1" t="s">
        <v>708</v>
      </c>
      <c r="F6" s="1" t="s">
        <v>704</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707</v>
      </c>
      <c r="AC6">
        <f t="shared" si="3"/>
        <v>206096.2204576997</v>
      </c>
    </row>
    <row r="7" spans="1:29" x14ac:dyDescent="0.2">
      <c r="A7" s="1" t="s">
        <v>709</v>
      </c>
      <c r="B7" s="1" t="s">
        <v>701</v>
      </c>
      <c r="C7" s="1" t="s">
        <v>702</v>
      </c>
      <c r="D7" s="1" t="s">
        <v>36</v>
      </c>
      <c r="E7" s="1" t="s">
        <v>710</v>
      </c>
      <c r="F7" s="1" t="s">
        <v>711</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709</v>
      </c>
      <c r="AC7">
        <f t="shared" si="3"/>
        <v>208624.59687193923</v>
      </c>
    </row>
    <row r="8" spans="1:29" x14ac:dyDescent="0.2">
      <c r="A8" s="1" t="s">
        <v>712</v>
      </c>
      <c r="B8" s="1" t="s">
        <v>701</v>
      </c>
      <c r="C8" s="1" t="s">
        <v>702</v>
      </c>
      <c r="D8" s="1" t="s">
        <v>36</v>
      </c>
      <c r="E8" s="1" t="s">
        <v>713</v>
      </c>
      <c r="F8" s="1" t="s">
        <v>711</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712</v>
      </c>
      <c r="AC8">
        <f t="shared" si="3"/>
        <v>208624.59687193923</v>
      </c>
    </row>
    <row r="9" spans="1:29" x14ac:dyDescent="0.2">
      <c r="A9" s="1" t="s">
        <v>714</v>
      </c>
      <c r="B9" s="1" t="s">
        <v>715</v>
      </c>
      <c r="C9" s="1" t="s">
        <v>716</v>
      </c>
      <c r="D9" s="1" t="s">
        <v>35</v>
      </c>
      <c r="E9" s="1" t="s">
        <v>717</v>
      </c>
      <c r="F9" s="1" t="s">
        <v>718</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714</v>
      </c>
      <c r="AC9">
        <f t="shared" si="3"/>
        <v>314086.99856009858</v>
      </c>
    </row>
    <row r="10" spans="1:29" x14ac:dyDescent="0.2">
      <c r="A10" s="1" t="s">
        <v>719</v>
      </c>
      <c r="B10" s="1" t="s">
        <v>103</v>
      </c>
      <c r="C10" s="1" t="s">
        <v>720</v>
      </c>
      <c r="D10" s="1" t="s">
        <v>37</v>
      </c>
      <c r="E10" s="1" t="s">
        <v>37</v>
      </c>
      <c r="F10" s="1" t="s">
        <v>704</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719</v>
      </c>
      <c r="AC10">
        <f t="shared" si="3"/>
        <v>69661.86863229156</v>
      </c>
    </row>
    <row r="11" spans="1:29" x14ac:dyDescent="0.2">
      <c r="A11" s="1" t="s">
        <v>721</v>
      </c>
      <c r="B11" s="1" t="s">
        <v>103</v>
      </c>
      <c r="C11" s="1" t="s">
        <v>720</v>
      </c>
      <c r="D11" s="1" t="s">
        <v>36</v>
      </c>
      <c r="E11" s="1" t="s">
        <v>36</v>
      </c>
      <c r="F11" s="1" t="s">
        <v>711</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721</v>
      </c>
      <c r="AC11">
        <f t="shared" si="3"/>
        <v>70274.636649443913</v>
      </c>
    </row>
    <row r="12" spans="1:29" x14ac:dyDescent="0.2">
      <c r="A12" s="1" t="s">
        <v>722</v>
      </c>
      <c r="B12" s="1" t="s">
        <v>103</v>
      </c>
      <c r="C12" s="1" t="s">
        <v>720</v>
      </c>
      <c r="D12" s="1" t="s">
        <v>35</v>
      </c>
      <c r="E12" s="1" t="s">
        <v>35</v>
      </c>
      <c r="F12" s="1" t="s">
        <v>718</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722</v>
      </c>
      <c r="AC12">
        <f t="shared" si="3"/>
        <v>68664.297030512986</v>
      </c>
    </row>
    <row r="13" spans="1:29" x14ac:dyDescent="0.2">
      <c r="A13" s="1" t="s">
        <v>723</v>
      </c>
      <c r="B13" s="1" t="s">
        <v>103</v>
      </c>
      <c r="C13" s="1" t="s">
        <v>720</v>
      </c>
      <c r="D13" s="1" t="s">
        <v>38</v>
      </c>
      <c r="E13" s="1" t="s">
        <v>38</v>
      </c>
      <c r="F13" s="1" t="s">
        <v>724</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723</v>
      </c>
      <c r="AC13">
        <f t="shared" si="3"/>
        <v>69358.874365723314</v>
      </c>
    </row>
    <row r="14" spans="1:29" x14ac:dyDescent="0.2">
      <c r="A14" s="1" t="s">
        <v>725</v>
      </c>
      <c r="B14" s="1" t="s">
        <v>103</v>
      </c>
      <c r="C14" s="1" t="s">
        <v>720</v>
      </c>
      <c r="D14" s="1" t="s">
        <v>39</v>
      </c>
      <c r="E14" s="1" t="s">
        <v>39</v>
      </c>
      <c r="F14" s="1" t="s">
        <v>726</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725</v>
      </c>
      <c r="AC14">
        <f t="shared" si="3"/>
        <v>68929.462242185473</v>
      </c>
    </row>
    <row r="15" spans="1:29" x14ac:dyDescent="0.2">
      <c r="A15" s="1" t="s">
        <v>727</v>
      </c>
      <c r="B15" s="1" t="s">
        <v>26</v>
      </c>
      <c r="C15" s="1" t="s">
        <v>720</v>
      </c>
      <c r="D15" s="1" t="s">
        <v>37</v>
      </c>
      <c r="E15" s="1" t="s">
        <v>37</v>
      </c>
      <c r="F15" s="1" t="s">
        <v>704</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727</v>
      </c>
      <c r="AC15">
        <f t="shared" si="3"/>
        <v>97124.036915245568</v>
      </c>
    </row>
    <row r="16" spans="1:29" x14ac:dyDescent="0.2">
      <c r="A16" s="1" t="s">
        <v>728</v>
      </c>
      <c r="B16" s="1" t="s">
        <v>26</v>
      </c>
      <c r="C16" s="1" t="s">
        <v>720</v>
      </c>
      <c r="D16" s="1" t="s">
        <v>36</v>
      </c>
      <c r="E16" s="1" t="s">
        <v>36</v>
      </c>
      <c r="F16" s="1" t="s">
        <v>711</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728</v>
      </c>
      <c r="AC16">
        <f t="shared" si="3"/>
        <v>97917.925453655305</v>
      </c>
    </row>
    <row r="17" spans="1:29" x14ac:dyDescent="0.2">
      <c r="A17" s="1" t="s">
        <v>729</v>
      </c>
      <c r="B17" s="1" t="s">
        <v>26</v>
      </c>
      <c r="C17" s="1" t="s">
        <v>720</v>
      </c>
      <c r="D17" s="1" t="s">
        <v>35</v>
      </c>
      <c r="E17" s="1" t="s">
        <v>35</v>
      </c>
      <c r="F17" s="1" t="s">
        <v>718</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729</v>
      </c>
      <c r="AC17">
        <f t="shared" si="3"/>
        <v>95900.064661895289</v>
      </c>
    </row>
    <row r="18" spans="1:29" x14ac:dyDescent="0.2">
      <c r="A18" s="1" t="s">
        <v>730</v>
      </c>
      <c r="B18" s="1" t="s">
        <v>26</v>
      </c>
      <c r="C18" s="1" t="s">
        <v>720</v>
      </c>
      <c r="D18" s="1" t="s">
        <v>38</v>
      </c>
      <c r="E18" s="1" t="s">
        <v>38</v>
      </c>
      <c r="F18" s="1" t="s">
        <v>724</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730</v>
      </c>
      <c r="AC18">
        <f t="shared" si="3"/>
        <v>96639.922127419966</v>
      </c>
    </row>
    <row r="19" spans="1:29" x14ac:dyDescent="0.2">
      <c r="A19" s="1" t="s">
        <v>731</v>
      </c>
      <c r="B19" s="1" t="s">
        <v>26</v>
      </c>
      <c r="C19" s="1" t="s">
        <v>720</v>
      </c>
      <c r="D19" s="1" t="s">
        <v>39</v>
      </c>
      <c r="E19" s="1" t="s">
        <v>39</v>
      </c>
      <c r="F19" s="1" t="s">
        <v>726</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731</v>
      </c>
      <c r="AC19">
        <f t="shared" si="3"/>
        <v>96323.712952722432</v>
      </c>
    </row>
    <row r="20" spans="1:29" x14ac:dyDescent="0.2">
      <c r="A20" s="1" t="s">
        <v>732</v>
      </c>
      <c r="B20" s="1" t="s">
        <v>733</v>
      </c>
      <c r="C20" s="1" t="s">
        <v>733</v>
      </c>
      <c r="D20" s="1" t="s">
        <v>35</v>
      </c>
      <c r="E20" s="1" t="s">
        <v>35</v>
      </c>
      <c r="F20" s="1" t="s">
        <v>718</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732</v>
      </c>
      <c r="AC20">
        <f t="shared" si="3"/>
        <v>800704.04138291127</v>
      </c>
    </row>
    <row r="21" spans="1:29" x14ac:dyDescent="0.2">
      <c r="A21" s="1" t="s">
        <v>734</v>
      </c>
      <c r="B21" s="1" t="s">
        <v>733</v>
      </c>
      <c r="C21" s="1" t="s">
        <v>733</v>
      </c>
      <c r="D21" s="1" t="s">
        <v>37</v>
      </c>
      <c r="E21" s="1" t="s">
        <v>37</v>
      </c>
      <c r="F21" s="1" t="s">
        <v>704</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734</v>
      </c>
      <c r="AC21">
        <f t="shared" si="3"/>
        <v>843087.33394125348</v>
      </c>
    </row>
    <row r="22" spans="1:29" x14ac:dyDescent="0.2">
      <c r="A22" s="1" t="s">
        <v>735</v>
      </c>
      <c r="B22" s="1" t="s">
        <v>733</v>
      </c>
      <c r="C22" s="1" t="s">
        <v>733</v>
      </c>
      <c r="D22" s="1" t="s">
        <v>36</v>
      </c>
      <c r="E22" s="1" t="s">
        <v>36</v>
      </c>
      <c r="F22" s="1" t="s">
        <v>711</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735</v>
      </c>
      <c r="AC22">
        <f t="shared" si="3"/>
        <v>876323.07000484411</v>
      </c>
    </row>
    <row r="23" spans="1:29" x14ac:dyDescent="0.2">
      <c r="A23" s="1" t="s">
        <v>736</v>
      </c>
      <c r="B23" s="1" t="s">
        <v>733</v>
      </c>
      <c r="C23" s="1" t="s">
        <v>733</v>
      </c>
      <c r="D23" s="1" t="s">
        <v>38</v>
      </c>
      <c r="E23" s="1" t="s">
        <v>38</v>
      </c>
      <c r="F23" s="1" t="s">
        <v>724</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736</v>
      </c>
      <c r="AC23">
        <f t="shared" si="3"/>
        <v>809079.6022499823</v>
      </c>
    </row>
    <row r="24" spans="1:29" x14ac:dyDescent="0.2">
      <c r="A24" s="1" t="s">
        <v>737</v>
      </c>
      <c r="B24" s="1" t="s">
        <v>733</v>
      </c>
      <c r="C24" s="1" t="s">
        <v>733</v>
      </c>
      <c r="D24" s="1" t="s">
        <v>39</v>
      </c>
      <c r="E24" s="1" t="s">
        <v>39</v>
      </c>
      <c r="F24" s="1" t="s">
        <v>726</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737</v>
      </c>
      <c r="AC24">
        <f t="shared" si="3"/>
        <v>830460.80661277357</v>
      </c>
    </row>
    <row r="25" spans="1:29" x14ac:dyDescent="0.2">
      <c r="A25" s="12" t="s">
        <v>835</v>
      </c>
      <c r="B25" s="1" t="s">
        <v>836</v>
      </c>
      <c r="C25" s="1" t="s">
        <v>837</v>
      </c>
      <c r="D25" s="1" t="s">
        <v>37</v>
      </c>
      <c r="E25" s="1" t="s">
        <v>838</v>
      </c>
      <c r="F25" s="1" t="s">
        <v>839</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835</v>
      </c>
      <c r="AC25">
        <f t="shared" si="3"/>
        <v>59114.566474764848</v>
      </c>
    </row>
    <row r="26" spans="1:29" x14ac:dyDescent="0.2">
      <c r="A26" s="1" t="s">
        <v>840</v>
      </c>
      <c r="B26" s="1" t="s">
        <v>836</v>
      </c>
      <c r="C26" s="1" t="s">
        <v>837</v>
      </c>
      <c r="D26" s="1" t="s">
        <v>37</v>
      </c>
      <c r="E26" s="1" t="s">
        <v>841</v>
      </c>
      <c r="F26" s="1" t="s">
        <v>839</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840</v>
      </c>
      <c r="AC26">
        <f t="shared" si="3"/>
        <v>60059.193401604636</v>
      </c>
    </row>
    <row r="27" spans="1:29" x14ac:dyDescent="0.2">
      <c r="A27" s="1" t="s">
        <v>842</v>
      </c>
      <c r="B27" s="1" t="s">
        <v>836</v>
      </c>
      <c r="C27" s="1" t="s">
        <v>837</v>
      </c>
      <c r="D27" s="1" t="s">
        <v>37</v>
      </c>
      <c r="E27" s="1" t="s">
        <v>843</v>
      </c>
      <c r="F27" s="1" t="s">
        <v>839</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842</v>
      </c>
      <c r="AC27">
        <f t="shared" si="3"/>
        <v>59114.566474764848</v>
      </c>
    </row>
    <row r="28" spans="1:29" x14ac:dyDescent="0.2">
      <c r="A28" s="1" t="s">
        <v>844</v>
      </c>
      <c r="B28" s="1" t="s">
        <v>836</v>
      </c>
      <c r="C28" s="1" t="s">
        <v>837</v>
      </c>
      <c r="D28" s="1" t="s">
        <v>37</v>
      </c>
      <c r="E28" s="1" t="s">
        <v>845</v>
      </c>
      <c r="F28" s="1" t="s">
        <v>839</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844</v>
      </c>
      <c r="AC28">
        <f t="shared" si="3"/>
        <v>59114.566474764848</v>
      </c>
    </row>
    <row r="29" spans="1:29" x14ac:dyDescent="0.2">
      <c r="A29" s="1" t="s">
        <v>846</v>
      </c>
      <c r="B29" s="1" t="s">
        <v>836</v>
      </c>
      <c r="C29" s="1" t="s">
        <v>837</v>
      </c>
      <c r="D29" s="1" t="s">
        <v>37</v>
      </c>
      <c r="E29" s="1" t="s">
        <v>847</v>
      </c>
      <c r="F29" s="1" t="s">
        <v>848</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846</v>
      </c>
      <c r="AC29">
        <f t="shared" si="3"/>
        <v>62903.934722410399</v>
      </c>
    </row>
    <row r="30" spans="1:29" x14ac:dyDescent="0.2">
      <c r="A30" s="1" t="s">
        <v>849</v>
      </c>
      <c r="B30" s="1" t="s">
        <v>836</v>
      </c>
      <c r="C30" s="1" t="s">
        <v>837</v>
      </c>
      <c r="D30" s="1" t="s">
        <v>37</v>
      </c>
      <c r="E30" s="1" t="s">
        <v>850</v>
      </c>
      <c r="F30" s="1" t="s">
        <v>839</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849</v>
      </c>
      <c r="AC30">
        <f t="shared" si="3"/>
        <v>59114.566474764848</v>
      </c>
    </row>
    <row r="31" spans="1:29" x14ac:dyDescent="0.2">
      <c r="A31" s="1" t="s">
        <v>851</v>
      </c>
      <c r="B31" s="1" t="s">
        <v>836</v>
      </c>
      <c r="C31" s="1" t="s">
        <v>837</v>
      </c>
      <c r="D31" s="1" t="s">
        <v>37</v>
      </c>
      <c r="E31" s="1" t="s">
        <v>852</v>
      </c>
      <c r="F31" s="1" t="s">
        <v>839</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851</v>
      </c>
      <c r="AC31">
        <f t="shared" si="3"/>
        <v>59114.566474764848</v>
      </c>
    </row>
    <row r="32" spans="1:29" x14ac:dyDescent="0.2">
      <c r="A32" s="1" t="s">
        <v>853</v>
      </c>
      <c r="B32" s="1" t="s">
        <v>836</v>
      </c>
      <c r="C32" s="1" t="s">
        <v>837</v>
      </c>
      <c r="D32" s="1" t="s">
        <v>37</v>
      </c>
      <c r="E32" s="1" t="s">
        <v>65</v>
      </c>
      <c r="F32" s="1" t="s">
        <v>839</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853</v>
      </c>
      <c r="AC32">
        <f t="shared" si="3"/>
        <v>59114.566474764848</v>
      </c>
    </row>
    <row r="33" spans="1:29" x14ac:dyDescent="0.2">
      <c r="A33" s="1" t="s">
        <v>854</v>
      </c>
      <c r="B33" s="1" t="s">
        <v>836</v>
      </c>
      <c r="C33" s="1" t="s">
        <v>837</v>
      </c>
      <c r="D33" s="1" t="s">
        <v>36</v>
      </c>
      <c r="E33" s="1" t="s">
        <v>855</v>
      </c>
      <c r="F33" s="1" t="s">
        <v>856</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854</v>
      </c>
      <c r="AC33">
        <f t="shared" si="3"/>
        <v>61174.857215463002</v>
      </c>
    </row>
    <row r="34" spans="1:29" x14ac:dyDescent="0.2">
      <c r="A34" s="1" t="s">
        <v>857</v>
      </c>
      <c r="B34" s="1" t="s">
        <v>836</v>
      </c>
      <c r="C34" s="1" t="s">
        <v>837</v>
      </c>
      <c r="D34" s="1" t="s">
        <v>36</v>
      </c>
      <c r="E34" s="1" t="s">
        <v>858</v>
      </c>
      <c r="F34" s="1" t="s">
        <v>859</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857</v>
      </c>
      <c r="AC34">
        <f t="shared" si="3"/>
        <v>58500.605528609616</v>
      </c>
    </row>
    <row r="35" spans="1:29" x14ac:dyDescent="0.2">
      <c r="A35" s="1" t="s">
        <v>860</v>
      </c>
      <c r="B35" s="1" t="s">
        <v>836</v>
      </c>
      <c r="C35" s="1" t="s">
        <v>837</v>
      </c>
      <c r="D35" s="1" t="s">
        <v>36</v>
      </c>
      <c r="E35" s="1" t="s">
        <v>861</v>
      </c>
      <c r="F35" s="1" t="s">
        <v>856</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860</v>
      </c>
      <c r="AC35">
        <f t="shared" si="3"/>
        <v>61174.857215463002</v>
      </c>
    </row>
    <row r="36" spans="1:29" x14ac:dyDescent="0.2">
      <c r="A36" s="1" t="s">
        <v>862</v>
      </c>
      <c r="B36" s="1" t="s">
        <v>836</v>
      </c>
      <c r="C36" s="1" t="s">
        <v>837</v>
      </c>
      <c r="D36" s="1" t="s">
        <v>36</v>
      </c>
      <c r="E36" s="1" t="s">
        <v>863</v>
      </c>
      <c r="F36" s="1" t="s">
        <v>859</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862</v>
      </c>
      <c r="AC36">
        <f t="shared" si="3"/>
        <v>57792.135333479782</v>
      </c>
    </row>
    <row r="37" spans="1:29" x14ac:dyDescent="0.2">
      <c r="A37" s="1" t="s">
        <v>864</v>
      </c>
      <c r="B37" s="1" t="s">
        <v>836</v>
      </c>
      <c r="C37" s="1" t="s">
        <v>837</v>
      </c>
      <c r="D37" s="1" t="s">
        <v>36</v>
      </c>
      <c r="E37" s="1" t="s">
        <v>865</v>
      </c>
      <c r="F37" s="1" t="s">
        <v>866</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864</v>
      </c>
      <c r="AC37">
        <f t="shared" si="3"/>
        <v>65447.880400014466</v>
      </c>
    </row>
    <row r="38" spans="1:29" x14ac:dyDescent="0.2">
      <c r="A38" s="1" t="s">
        <v>867</v>
      </c>
      <c r="B38" s="1" t="s">
        <v>836</v>
      </c>
      <c r="C38" s="1" t="s">
        <v>837</v>
      </c>
      <c r="D38" s="1" t="s">
        <v>36</v>
      </c>
      <c r="E38" s="1" t="s">
        <v>868</v>
      </c>
      <c r="F38" s="1" t="s">
        <v>866</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867</v>
      </c>
      <c r="AC38">
        <f t="shared" si="3"/>
        <v>63849.108902316373</v>
      </c>
    </row>
    <row r="39" spans="1:29" x14ac:dyDescent="0.2">
      <c r="A39" s="1" t="s">
        <v>869</v>
      </c>
      <c r="B39" s="1" t="s">
        <v>836</v>
      </c>
      <c r="C39" s="1" t="s">
        <v>837</v>
      </c>
      <c r="D39" s="1" t="s">
        <v>36</v>
      </c>
      <c r="E39" s="1" t="s">
        <v>870</v>
      </c>
      <c r="F39" s="1" t="s">
        <v>856</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869</v>
      </c>
      <c r="AC39">
        <f t="shared" si="3"/>
        <v>61174.857215463002</v>
      </c>
    </row>
    <row r="40" spans="1:29" x14ac:dyDescent="0.2">
      <c r="A40" s="1" t="s">
        <v>871</v>
      </c>
      <c r="B40" s="1" t="s">
        <v>836</v>
      </c>
      <c r="C40" s="1" t="s">
        <v>837</v>
      </c>
      <c r="D40" s="1" t="s">
        <v>36</v>
      </c>
      <c r="E40" s="1" t="s">
        <v>872</v>
      </c>
      <c r="F40" s="1" t="s">
        <v>856</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871</v>
      </c>
      <c r="AC40">
        <f t="shared" si="3"/>
        <v>60466.387020333161</v>
      </c>
    </row>
    <row r="41" spans="1:29" x14ac:dyDescent="0.2">
      <c r="A41" s="1" t="s">
        <v>873</v>
      </c>
      <c r="B41" s="1" t="s">
        <v>836</v>
      </c>
      <c r="C41" s="1" t="s">
        <v>837</v>
      </c>
      <c r="D41" s="1" t="s">
        <v>36</v>
      </c>
      <c r="E41" s="1" t="s">
        <v>874</v>
      </c>
      <c r="F41" s="1" t="s">
        <v>856</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873</v>
      </c>
      <c r="AC41">
        <f t="shared" si="3"/>
        <v>60466.387020333161</v>
      </c>
    </row>
    <row r="42" spans="1:29" x14ac:dyDescent="0.2">
      <c r="A42" s="1" t="s">
        <v>875</v>
      </c>
      <c r="B42" s="1" t="s">
        <v>836</v>
      </c>
      <c r="C42" s="1" t="s">
        <v>837</v>
      </c>
      <c r="D42" s="1" t="s">
        <v>35</v>
      </c>
      <c r="E42" s="1" t="s">
        <v>876</v>
      </c>
      <c r="F42" s="1" t="s">
        <v>877</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875</v>
      </c>
      <c r="AC42">
        <f t="shared" si="3"/>
        <v>60380.177907567217</v>
      </c>
    </row>
    <row r="43" spans="1:29" x14ac:dyDescent="0.2">
      <c r="A43" s="1" t="s">
        <v>878</v>
      </c>
      <c r="B43" s="1" t="s">
        <v>836</v>
      </c>
      <c r="C43" s="1" t="s">
        <v>837</v>
      </c>
      <c r="D43" s="1" t="s">
        <v>35</v>
      </c>
      <c r="E43" s="1" t="s">
        <v>879</v>
      </c>
      <c r="F43" s="1" t="s">
        <v>880</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878</v>
      </c>
      <c r="AC43">
        <f t="shared" si="3"/>
        <v>61354.40438729521</v>
      </c>
    </row>
    <row r="44" spans="1:29" x14ac:dyDescent="0.2">
      <c r="A44" s="1" t="s">
        <v>881</v>
      </c>
      <c r="B44" s="1" t="s">
        <v>836</v>
      </c>
      <c r="C44" s="1" t="s">
        <v>837</v>
      </c>
      <c r="D44" s="1" t="s">
        <v>35</v>
      </c>
      <c r="E44" s="1" t="s">
        <v>882</v>
      </c>
      <c r="F44" s="1" t="s">
        <v>877</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881</v>
      </c>
      <c r="AC44">
        <f t="shared" si="3"/>
        <v>60380.177907567217</v>
      </c>
    </row>
    <row r="45" spans="1:29" x14ac:dyDescent="0.2">
      <c r="A45" s="1" t="s">
        <v>883</v>
      </c>
      <c r="B45" s="1" t="s">
        <v>836</v>
      </c>
      <c r="C45" s="1" t="s">
        <v>837</v>
      </c>
      <c r="D45" s="1" t="s">
        <v>35</v>
      </c>
      <c r="E45" s="1" t="s">
        <v>884</v>
      </c>
      <c r="F45" s="1" t="s">
        <v>877</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883</v>
      </c>
      <c r="AC45">
        <f t="shared" si="3"/>
        <v>58352.669087901741</v>
      </c>
    </row>
    <row r="46" spans="1:29" x14ac:dyDescent="0.2">
      <c r="A46" s="1" t="s">
        <v>885</v>
      </c>
      <c r="B46" s="1" t="s">
        <v>836</v>
      </c>
      <c r="C46" s="1" t="s">
        <v>837</v>
      </c>
      <c r="D46" s="1" t="s">
        <v>35</v>
      </c>
      <c r="E46" s="1" t="s">
        <v>886</v>
      </c>
      <c r="F46" s="1" t="s">
        <v>718</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885</v>
      </c>
      <c r="AC46">
        <f t="shared" si="3"/>
        <v>59485.614344079069</v>
      </c>
    </row>
    <row r="47" spans="1:29" x14ac:dyDescent="0.2">
      <c r="A47" s="1" t="s">
        <v>887</v>
      </c>
      <c r="B47" s="1" t="s">
        <v>836</v>
      </c>
      <c r="C47" s="1" t="s">
        <v>837</v>
      </c>
      <c r="D47" s="1" t="s">
        <v>35</v>
      </c>
      <c r="E47" s="1" t="s">
        <v>888</v>
      </c>
      <c r="F47" s="1" t="s">
        <v>877</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887</v>
      </c>
      <c r="AC47">
        <f t="shared" si="3"/>
        <v>60380.177907567217</v>
      </c>
    </row>
    <row r="48" spans="1:29" x14ac:dyDescent="0.2">
      <c r="A48" s="1" t="s">
        <v>889</v>
      </c>
      <c r="B48" s="1" t="s">
        <v>836</v>
      </c>
      <c r="C48" s="1" t="s">
        <v>837</v>
      </c>
      <c r="D48" s="1" t="s">
        <v>38</v>
      </c>
      <c r="E48" s="1" t="s">
        <v>890</v>
      </c>
      <c r="F48" s="1" t="s">
        <v>891</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889</v>
      </c>
      <c r="AC48">
        <f t="shared" si="3"/>
        <v>59786.409987280778</v>
      </c>
    </row>
    <row r="49" spans="1:29" x14ac:dyDescent="0.2">
      <c r="A49" s="1" t="s">
        <v>892</v>
      </c>
      <c r="B49" s="1" t="s">
        <v>836</v>
      </c>
      <c r="C49" s="1" t="s">
        <v>837</v>
      </c>
      <c r="D49" s="1" t="s">
        <v>38</v>
      </c>
      <c r="E49" s="1" t="s">
        <v>893</v>
      </c>
      <c r="F49" s="1" t="s">
        <v>891</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892</v>
      </c>
      <c r="AC49">
        <f t="shared" si="3"/>
        <v>59786.409987280778</v>
      </c>
    </row>
    <row r="50" spans="1:29" x14ac:dyDescent="0.2">
      <c r="A50" s="1" t="s">
        <v>894</v>
      </c>
      <c r="B50" s="1" t="s">
        <v>836</v>
      </c>
      <c r="C50" s="1" t="s">
        <v>837</v>
      </c>
      <c r="D50" s="1" t="s">
        <v>38</v>
      </c>
      <c r="E50" s="1" t="s">
        <v>895</v>
      </c>
      <c r="F50" s="1" t="s">
        <v>891</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894</v>
      </c>
      <c r="AC50">
        <f t="shared" si="3"/>
        <v>58841.783060440997</v>
      </c>
    </row>
    <row r="51" spans="1:29" x14ac:dyDescent="0.2">
      <c r="A51" s="1" t="s">
        <v>896</v>
      </c>
      <c r="B51" s="1" t="s">
        <v>836</v>
      </c>
      <c r="C51" s="1" t="s">
        <v>837</v>
      </c>
      <c r="D51" s="1" t="s">
        <v>38</v>
      </c>
      <c r="E51" s="1" t="s">
        <v>897</v>
      </c>
      <c r="F51" s="1" t="s">
        <v>891</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896</v>
      </c>
      <c r="AC51">
        <f t="shared" si="3"/>
        <v>58841.783060440997</v>
      </c>
    </row>
    <row r="52" spans="1:29" x14ac:dyDescent="0.2">
      <c r="A52" s="1" t="s">
        <v>898</v>
      </c>
      <c r="B52" s="1" t="s">
        <v>836</v>
      </c>
      <c r="C52" s="1" t="s">
        <v>837</v>
      </c>
      <c r="D52" s="1" t="s">
        <v>38</v>
      </c>
      <c r="E52" s="1" t="s">
        <v>899</v>
      </c>
      <c r="F52" s="1" t="s">
        <v>900</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898</v>
      </c>
      <c r="AC52">
        <f t="shared" si="3"/>
        <v>61618.328527665821</v>
      </c>
    </row>
    <row r="53" spans="1:29" x14ac:dyDescent="0.2">
      <c r="A53" s="1" t="s">
        <v>901</v>
      </c>
      <c r="B53" s="1" t="s">
        <v>836</v>
      </c>
      <c r="C53" s="1" t="s">
        <v>837</v>
      </c>
      <c r="D53" s="1" t="s">
        <v>38</v>
      </c>
      <c r="E53" s="1" t="s">
        <v>902</v>
      </c>
      <c r="F53" s="1" t="s">
        <v>900</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901</v>
      </c>
      <c r="AC53">
        <f t="shared" si="3"/>
        <v>62562.955454505602</v>
      </c>
    </row>
    <row r="54" spans="1:29" x14ac:dyDescent="0.2">
      <c r="A54" s="1" t="s">
        <v>903</v>
      </c>
      <c r="B54" s="1" t="s">
        <v>836</v>
      </c>
      <c r="C54" s="1" t="s">
        <v>837</v>
      </c>
      <c r="D54" s="1" t="s">
        <v>38</v>
      </c>
      <c r="E54" s="1" t="s">
        <v>904</v>
      </c>
      <c r="F54" s="1" t="s">
        <v>900</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903</v>
      </c>
      <c r="AC54">
        <f t="shared" si="3"/>
        <v>62562.955454505602</v>
      </c>
    </row>
    <row r="55" spans="1:29" x14ac:dyDescent="0.2">
      <c r="A55" s="1" t="s">
        <v>905</v>
      </c>
      <c r="B55" s="1" t="s">
        <v>836</v>
      </c>
      <c r="C55" s="1" t="s">
        <v>837</v>
      </c>
      <c r="D55" s="1" t="s">
        <v>38</v>
      </c>
      <c r="E55" s="1" t="s">
        <v>906</v>
      </c>
      <c r="F55" s="1" t="s">
        <v>900</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905</v>
      </c>
      <c r="AC55">
        <f t="shared" si="3"/>
        <v>62562.955454505602</v>
      </c>
    </row>
    <row r="56" spans="1:29" x14ac:dyDescent="0.2">
      <c r="A56" s="1" t="s">
        <v>907</v>
      </c>
      <c r="B56" s="1" t="s">
        <v>836</v>
      </c>
      <c r="C56" s="1" t="s">
        <v>837</v>
      </c>
      <c r="D56" s="1" t="s">
        <v>38</v>
      </c>
      <c r="E56" s="1" t="s">
        <v>908</v>
      </c>
      <c r="F56" s="1" t="s">
        <v>900</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907</v>
      </c>
      <c r="AC56">
        <f t="shared" si="3"/>
        <v>62562.955454505602</v>
      </c>
    </row>
    <row r="57" spans="1:29" x14ac:dyDescent="0.2">
      <c r="A57" s="1" t="s">
        <v>909</v>
      </c>
      <c r="B57" s="1" t="s">
        <v>836</v>
      </c>
      <c r="C57" s="1" t="s">
        <v>837</v>
      </c>
      <c r="D57" s="1" t="s">
        <v>39</v>
      </c>
      <c r="E57" s="1" t="s">
        <v>910</v>
      </c>
      <c r="F57" s="1" t="s">
        <v>911</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909</v>
      </c>
      <c r="AC57">
        <f t="shared" si="3"/>
        <v>59157.523675508564</v>
      </c>
    </row>
    <row r="58" spans="1:29" x14ac:dyDescent="0.2">
      <c r="A58" s="1" t="s">
        <v>912</v>
      </c>
      <c r="B58" s="1" t="s">
        <v>836</v>
      </c>
      <c r="C58" s="1" t="s">
        <v>837</v>
      </c>
      <c r="D58" s="1" t="s">
        <v>39</v>
      </c>
      <c r="E58" s="1" t="s">
        <v>913</v>
      </c>
      <c r="F58" s="1" t="s">
        <v>914</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912</v>
      </c>
      <c r="AC58">
        <f t="shared" si="3"/>
        <v>61797.677435571459</v>
      </c>
    </row>
    <row r="59" spans="1:29" x14ac:dyDescent="0.2">
      <c r="A59" s="1" t="s">
        <v>915</v>
      </c>
      <c r="B59" s="1" t="s">
        <v>836</v>
      </c>
      <c r="C59" s="1" t="s">
        <v>837</v>
      </c>
      <c r="D59" s="1" t="s">
        <v>39</v>
      </c>
      <c r="E59" s="1" t="s">
        <v>916</v>
      </c>
      <c r="F59" s="1" t="s">
        <v>911</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915</v>
      </c>
      <c r="AC59">
        <f t="shared" si="3"/>
        <v>59157.523675508564</v>
      </c>
    </row>
    <row r="60" spans="1:29" x14ac:dyDescent="0.2">
      <c r="A60" s="1" t="s">
        <v>917</v>
      </c>
      <c r="B60" s="1" t="s">
        <v>918</v>
      </c>
      <c r="C60" s="1" t="s">
        <v>837</v>
      </c>
      <c r="D60" s="1" t="s">
        <v>37</v>
      </c>
      <c r="E60" s="1" t="s">
        <v>838</v>
      </c>
      <c r="F60" s="1" t="s">
        <v>839</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917</v>
      </c>
      <c r="AC60">
        <f t="shared" si="3"/>
        <v>303643.84523309756</v>
      </c>
    </row>
    <row r="61" spans="1:29" x14ac:dyDescent="0.2">
      <c r="A61" s="1" t="s">
        <v>919</v>
      </c>
      <c r="B61" s="1" t="s">
        <v>918</v>
      </c>
      <c r="C61" s="1" t="s">
        <v>837</v>
      </c>
      <c r="D61" s="1" t="s">
        <v>37</v>
      </c>
      <c r="E61" s="1" t="s">
        <v>841</v>
      </c>
      <c r="F61" s="1" t="s">
        <v>839</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919</v>
      </c>
      <c r="AC61">
        <f t="shared" si="3"/>
        <v>304506.36161061481</v>
      </c>
    </row>
    <row r="62" spans="1:29" x14ac:dyDescent="0.2">
      <c r="A62" s="1" t="s">
        <v>920</v>
      </c>
      <c r="B62" s="1" t="s">
        <v>918</v>
      </c>
      <c r="C62" s="1" t="s">
        <v>837</v>
      </c>
      <c r="D62" s="1" t="s">
        <v>37</v>
      </c>
      <c r="E62" s="1" t="s">
        <v>843</v>
      </c>
      <c r="F62" s="1" t="s">
        <v>839</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920</v>
      </c>
      <c r="AC62">
        <f t="shared" si="3"/>
        <v>303643.84523309756</v>
      </c>
    </row>
    <row r="63" spans="1:29" x14ac:dyDescent="0.2">
      <c r="A63" s="1" t="s">
        <v>921</v>
      </c>
      <c r="B63" s="1" t="s">
        <v>918</v>
      </c>
      <c r="C63" s="1" t="s">
        <v>837</v>
      </c>
      <c r="D63" s="1" t="s">
        <v>37</v>
      </c>
      <c r="E63" s="1" t="s">
        <v>845</v>
      </c>
      <c r="F63" s="1" t="s">
        <v>839</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921</v>
      </c>
      <c r="AC63">
        <f t="shared" si="3"/>
        <v>303643.84523309756</v>
      </c>
    </row>
    <row r="64" spans="1:29" x14ac:dyDescent="0.2">
      <c r="A64" s="1" t="s">
        <v>922</v>
      </c>
      <c r="B64" s="1" t="s">
        <v>918</v>
      </c>
      <c r="C64" s="1" t="s">
        <v>837</v>
      </c>
      <c r="D64" s="1" t="s">
        <v>37</v>
      </c>
      <c r="E64" s="1" t="s">
        <v>847</v>
      </c>
      <c r="F64" s="1" t="s">
        <v>848</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922</v>
      </c>
      <c r="AC64">
        <f t="shared" si="3"/>
        <v>322230.82167559309</v>
      </c>
    </row>
    <row r="65" spans="1:29" x14ac:dyDescent="0.2">
      <c r="A65" s="1" t="s">
        <v>923</v>
      </c>
      <c r="B65" s="1" t="s">
        <v>918</v>
      </c>
      <c r="C65" s="1" t="s">
        <v>837</v>
      </c>
      <c r="D65" s="1" t="s">
        <v>37</v>
      </c>
      <c r="E65" s="1" t="s">
        <v>850</v>
      </c>
      <c r="F65" s="1" t="s">
        <v>839</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923</v>
      </c>
      <c r="AC65">
        <f t="shared" si="3"/>
        <v>303643.84523309756</v>
      </c>
    </row>
    <row r="66" spans="1:29" x14ac:dyDescent="0.2">
      <c r="A66" s="1" t="s">
        <v>924</v>
      </c>
      <c r="B66" s="1" t="s">
        <v>918</v>
      </c>
      <c r="C66" s="1" t="s">
        <v>837</v>
      </c>
      <c r="D66" s="1" t="s">
        <v>37</v>
      </c>
      <c r="E66" s="1" t="s">
        <v>852</v>
      </c>
      <c r="F66" s="1" t="s">
        <v>839</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924</v>
      </c>
      <c r="AC66">
        <f t="shared" si="3"/>
        <v>303643.84523309756</v>
      </c>
    </row>
    <row r="67" spans="1:29" x14ac:dyDescent="0.2">
      <c r="A67" s="1" t="s">
        <v>925</v>
      </c>
      <c r="B67" s="1" t="s">
        <v>918</v>
      </c>
      <c r="C67" s="1" t="s">
        <v>837</v>
      </c>
      <c r="D67" s="1" t="s">
        <v>37</v>
      </c>
      <c r="E67" s="1" t="s">
        <v>65</v>
      </c>
      <c r="F67" s="1" t="s">
        <v>839</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925</v>
      </c>
      <c r="AC67">
        <f t="shared" si="3"/>
        <v>303643.84523309756</v>
      </c>
    </row>
    <row r="68" spans="1:29" x14ac:dyDescent="0.2">
      <c r="A68" s="1" t="s">
        <v>926</v>
      </c>
      <c r="B68" s="1" t="s">
        <v>918</v>
      </c>
      <c r="C68" s="1" t="s">
        <v>837</v>
      </c>
      <c r="D68" s="1" t="s">
        <v>36</v>
      </c>
      <c r="E68" s="1" t="s">
        <v>855</v>
      </c>
      <c r="F68" s="1" t="s">
        <v>856</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926</v>
      </c>
      <c r="AC68">
        <f t="shared" si="3"/>
        <v>321521.31047004508</v>
      </c>
    </row>
    <row r="69" spans="1:29" x14ac:dyDescent="0.2">
      <c r="A69" s="1" t="s">
        <v>927</v>
      </c>
      <c r="B69" s="1" t="s">
        <v>918</v>
      </c>
      <c r="C69" s="1" t="s">
        <v>837</v>
      </c>
      <c r="D69" s="1" t="s">
        <v>36</v>
      </c>
      <c r="E69" s="1" t="s">
        <v>858</v>
      </c>
      <c r="F69" s="1" t="s">
        <v>859</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927</v>
      </c>
      <c r="AC69">
        <f t="shared" ref="AC69:AC132" si="7">Q69*1000</f>
        <v>305401.30099667836</v>
      </c>
    </row>
    <row r="70" spans="1:29" x14ac:dyDescent="0.2">
      <c r="A70" s="1" t="s">
        <v>928</v>
      </c>
      <c r="B70" s="1" t="s">
        <v>918</v>
      </c>
      <c r="C70" s="1" t="s">
        <v>837</v>
      </c>
      <c r="D70" s="1" t="s">
        <v>36</v>
      </c>
      <c r="E70" s="1" t="s">
        <v>861</v>
      </c>
      <c r="F70" s="1" t="s">
        <v>856</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928</v>
      </c>
      <c r="AC70">
        <f t="shared" si="7"/>
        <v>321521.31047004508</v>
      </c>
    </row>
    <row r="71" spans="1:29" x14ac:dyDescent="0.2">
      <c r="A71" s="1" t="s">
        <v>929</v>
      </c>
      <c r="B71" s="1" t="s">
        <v>918</v>
      </c>
      <c r="C71" s="1" t="s">
        <v>837</v>
      </c>
      <c r="D71" s="1" t="s">
        <v>36</v>
      </c>
      <c r="E71" s="1" t="s">
        <v>863</v>
      </c>
      <c r="F71" s="1" t="s">
        <v>859</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929</v>
      </c>
      <c r="AC71">
        <f t="shared" si="7"/>
        <v>304754.41371354047</v>
      </c>
    </row>
    <row r="72" spans="1:29" x14ac:dyDescent="0.2">
      <c r="A72" s="1" t="s">
        <v>930</v>
      </c>
      <c r="B72" s="1" t="s">
        <v>918</v>
      </c>
      <c r="C72" s="1" t="s">
        <v>837</v>
      </c>
      <c r="D72" s="1" t="s">
        <v>36</v>
      </c>
      <c r="E72" s="1" t="s">
        <v>865</v>
      </c>
      <c r="F72" s="1" t="s">
        <v>866</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930</v>
      </c>
      <c r="AC72">
        <f t="shared" si="7"/>
        <v>339101.12016876182</v>
      </c>
    </row>
    <row r="73" spans="1:29" x14ac:dyDescent="0.2">
      <c r="A73" s="1" t="s">
        <v>931</v>
      </c>
      <c r="B73" s="1" t="s">
        <v>918</v>
      </c>
      <c r="C73" s="1" t="s">
        <v>837</v>
      </c>
      <c r="D73" s="1" t="s">
        <v>36</v>
      </c>
      <c r="E73" s="1" t="s">
        <v>868</v>
      </c>
      <c r="F73" s="1" t="s">
        <v>866</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931</v>
      </c>
      <c r="AC73">
        <f t="shared" si="7"/>
        <v>337641.31994341192</v>
      </c>
    </row>
    <row r="74" spans="1:29" x14ac:dyDescent="0.2">
      <c r="A74" s="1" t="s">
        <v>932</v>
      </c>
      <c r="B74" s="1" t="s">
        <v>918</v>
      </c>
      <c r="C74" s="1" t="s">
        <v>837</v>
      </c>
      <c r="D74" s="1" t="s">
        <v>36</v>
      </c>
      <c r="E74" s="1" t="s">
        <v>870</v>
      </c>
      <c r="F74" s="1" t="s">
        <v>856</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932</v>
      </c>
      <c r="AC74">
        <f t="shared" si="7"/>
        <v>321521.31047004508</v>
      </c>
    </row>
    <row r="75" spans="1:29" x14ac:dyDescent="0.2">
      <c r="A75" s="1" t="s">
        <v>933</v>
      </c>
      <c r="B75" s="1" t="s">
        <v>918</v>
      </c>
      <c r="C75" s="1" t="s">
        <v>837</v>
      </c>
      <c r="D75" s="1" t="s">
        <v>36</v>
      </c>
      <c r="E75" s="1" t="s">
        <v>872</v>
      </c>
      <c r="F75" s="1" t="s">
        <v>856</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933</v>
      </c>
      <c r="AC75">
        <f t="shared" si="7"/>
        <v>320874.4231869072</v>
      </c>
    </row>
    <row r="76" spans="1:29" x14ac:dyDescent="0.2">
      <c r="A76" s="1" t="s">
        <v>934</v>
      </c>
      <c r="B76" s="1" t="s">
        <v>918</v>
      </c>
      <c r="C76" s="1" t="s">
        <v>837</v>
      </c>
      <c r="D76" s="1" t="s">
        <v>36</v>
      </c>
      <c r="E76" s="1" t="s">
        <v>874</v>
      </c>
      <c r="F76" s="1" t="s">
        <v>856</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934</v>
      </c>
      <c r="AC76">
        <f t="shared" si="7"/>
        <v>320874.4231869072</v>
      </c>
    </row>
    <row r="77" spans="1:29" x14ac:dyDescent="0.2">
      <c r="A77" s="1" t="s">
        <v>935</v>
      </c>
      <c r="B77" s="1" t="s">
        <v>918</v>
      </c>
      <c r="C77" s="1" t="s">
        <v>837</v>
      </c>
      <c r="D77" s="1" t="s">
        <v>35</v>
      </c>
      <c r="E77" s="1" t="s">
        <v>876</v>
      </c>
      <c r="F77" s="1" t="s">
        <v>877</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935</v>
      </c>
      <c r="AC77">
        <f t="shared" si="7"/>
        <v>308891.83645278314</v>
      </c>
    </row>
    <row r="78" spans="1:29" x14ac:dyDescent="0.2">
      <c r="A78" s="1" t="s">
        <v>936</v>
      </c>
      <c r="B78" s="1" t="s">
        <v>918</v>
      </c>
      <c r="C78" s="1" t="s">
        <v>837</v>
      </c>
      <c r="D78" s="1" t="s">
        <v>35</v>
      </c>
      <c r="E78" s="1" t="s">
        <v>879</v>
      </c>
      <c r="F78" s="1" t="s">
        <v>880</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936</v>
      </c>
      <c r="AC78">
        <f t="shared" si="7"/>
        <v>314441.34791082738</v>
      </c>
    </row>
    <row r="79" spans="1:29" x14ac:dyDescent="0.2">
      <c r="A79" s="1" t="s">
        <v>937</v>
      </c>
      <c r="B79" s="1" t="s">
        <v>918</v>
      </c>
      <c r="C79" s="1" t="s">
        <v>837</v>
      </c>
      <c r="D79" s="1" t="s">
        <v>35</v>
      </c>
      <c r="E79" s="1" t="s">
        <v>882</v>
      </c>
      <c r="F79" s="1" t="s">
        <v>877</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937</v>
      </c>
      <c r="AC79">
        <f t="shared" si="7"/>
        <v>308891.83645278314</v>
      </c>
    </row>
    <row r="80" spans="1:29" x14ac:dyDescent="0.2">
      <c r="A80" s="1" t="s">
        <v>938</v>
      </c>
      <c r="B80" s="1" t="s">
        <v>918</v>
      </c>
      <c r="C80" s="1" t="s">
        <v>837</v>
      </c>
      <c r="D80" s="1" t="s">
        <v>35</v>
      </c>
      <c r="E80" s="1" t="s">
        <v>884</v>
      </c>
      <c r="F80" s="1" t="s">
        <v>877</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938</v>
      </c>
      <c r="AC80">
        <f t="shared" si="7"/>
        <v>307040.56637691049</v>
      </c>
    </row>
    <row r="81" spans="1:29" x14ac:dyDescent="0.2">
      <c r="A81" s="1" t="s">
        <v>939</v>
      </c>
      <c r="B81" s="1" t="s">
        <v>918</v>
      </c>
      <c r="C81" s="1" t="s">
        <v>837</v>
      </c>
      <c r="D81" s="1" t="s">
        <v>35</v>
      </c>
      <c r="E81" s="1" t="s">
        <v>886</v>
      </c>
      <c r="F81" s="1" t="s">
        <v>718</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939</v>
      </c>
      <c r="AC81">
        <f t="shared" si="7"/>
        <v>301085.07909222704</v>
      </c>
    </row>
    <row r="82" spans="1:29" x14ac:dyDescent="0.2">
      <c r="A82" s="1" t="s">
        <v>940</v>
      </c>
      <c r="B82" s="1" t="s">
        <v>918</v>
      </c>
      <c r="C82" s="1" t="s">
        <v>837</v>
      </c>
      <c r="D82" s="1" t="s">
        <v>35</v>
      </c>
      <c r="E82" s="1" t="s">
        <v>888</v>
      </c>
      <c r="F82" s="1" t="s">
        <v>877</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940</v>
      </c>
      <c r="AC82">
        <f t="shared" si="7"/>
        <v>308891.83645278314</v>
      </c>
    </row>
    <row r="83" spans="1:29" x14ac:dyDescent="0.2">
      <c r="A83" s="1" t="s">
        <v>941</v>
      </c>
      <c r="B83" s="1" t="s">
        <v>918</v>
      </c>
      <c r="C83" s="1" t="s">
        <v>837</v>
      </c>
      <c r="D83" s="1" t="s">
        <v>38</v>
      </c>
      <c r="E83" s="1" t="s">
        <v>890</v>
      </c>
      <c r="F83" s="1" t="s">
        <v>891</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941</v>
      </c>
      <c r="AC83">
        <f t="shared" si="7"/>
        <v>301939.24066403642</v>
      </c>
    </row>
    <row r="84" spans="1:29" x14ac:dyDescent="0.2">
      <c r="A84" s="1" t="s">
        <v>942</v>
      </c>
      <c r="B84" s="1" t="s">
        <v>918</v>
      </c>
      <c r="C84" s="1" t="s">
        <v>837</v>
      </c>
      <c r="D84" s="1" t="s">
        <v>38</v>
      </c>
      <c r="E84" s="1" t="s">
        <v>893</v>
      </c>
      <c r="F84" s="1" t="s">
        <v>891</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942</v>
      </c>
      <c r="AC84">
        <f t="shared" si="7"/>
        <v>301939.24066403642</v>
      </c>
    </row>
    <row r="85" spans="1:29" x14ac:dyDescent="0.2">
      <c r="A85" s="1" t="s">
        <v>943</v>
      </c>
      <c r="B85" s="1" t="s">
        <v>918</v>
      </c>
      <c r="C85" s="1" t="s">
        <v>837</v>
      </c>
      <c r="D85" s="1" t="s">
        <v>38</v>
      </c>
      <c r="E85" s="1" t="s">
        <v>895</v>
      </c>
      <c r="F85" s="1" t="s">
        <v>891</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943</v>
      </c>
      <c r="AC85">
        <f t="shared" si="7"/>
        <v>301076.72428651928</v>
      </c>
    </row>
    <row r="86" spans="1:29" x14ac:dyDescent="0.2">
      <c r="A86" s="1" t="s">
        <v>944</v>
      </c>
      <c r="B86" s="1" t="s">
        <v>918</v>
      </c>
      <c r="C86" s="1" t="s">
        <v>837</v>
      </c>
      <c r="D86" s="1" t="s">
        <v>38</v>
      </c>
      <c r="E86" s="1" t="s">
        <v>897</v>
      </c>
      <c r="F86" s="1" t="s">
        <v>891</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944</v>
      </c>
      <c r="AC86">
        <f t="shared" si="7"/>
        <v>301076.72428651928</v>
      </c>
    </row>
    <row r="87" spans="1:29" x14ac:dyDescent="0.2">
      <c r="A87" s="1" t="s">
        <v>945</v>
      </c>
      <c r="B87" s="1" t="s">
        <v>918</v>
      </c>
      <c r="C87" s="1" t="s">
        <v>837</v>
      </c>
      <c r="D87" s="1" t="s">
        <v>38</v>
      </c>
      <c r="E87" s="1" t="s">
        <v>899</v>
      </c>
      <c r="F87" s="1" t="s">
        <v>900</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945</v>
      </c>
      <c r="AC87">
        <f t="shared" si="7"/>
        <v>318159.40411485295</v>
      </c>
    </row>
    <row r="88" spans="1:29" x14ac:dyDescent="0.2">
      <c r="A88" s="1" t="s">
        <v>946</v>
      </c>
      <c r="B88" s="1" t="s">
        <v>918</v>
      </c>
      <c r="C88" s="1" t="s">
        <v>837</v>
      </c>
      <c r="D88" s="1" t="s">
        <v>38</v>
      </c>
      <c r="E88" s="1" t="s">
        <v>902</v>
      </c>
      <c r="F88" s="1" t="s">
        <v>900</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946</v>
      </c>
      <c r="AC88">
        <f t="shared" si="7"/>
        <v>319021.92049237015</v>
      </c>
    </row>
    <row r="89" spans="1:29" x14ac:dyDescent="0.2">
      <c r="A89" s="1" t="s">
        <v>947</v>
      </c>
      <c r="B89" s="1" t="s">
        <v>918</v>
      </c>
      <c r="C89" s="1" t="s">
        <v>837</v>
      </c>
      <c r="D89" s="1" t="s">
        <v>38</v>
      </c>
      <c r="E89" s="1" t="s">
        <v>904</v>
      </c>
      <c r="F89" s="1" t="s">
        <v>900</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947</v>
      </c>
      <c r="AC89">
        <f t="shared" si="7"/>
        <v>319021.92049237015</v>
      </c>
    </row>
    <row r="90" spans="1:29" x14ac:dyDescent="0.2">
      <c r="A90" s="1" t="s">
        <v>948</v>
      </c>
      <c r="B90" s="1" t="s">
        <v>918</v>
      </c>
      <c r="C90" s="1" t="s">
        <v>837</v>
      </c>
      <c r="D90" s="1" t="s">
        <v>38</v>
      </c>
      <c r="E90" s="1" t="s">
        <v>906</v>
      </c>
      <c r="F90" s="1" t="s">
        <v>900</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948</v>
      </c>
      <c r="AC90">
        <f t="shared" si="7"/>
        <v>319021.92049237015</v>
      </c>
    </row>
    <row r="91" spans="1:29" x14ac:dyDescent="0.2">
      <c r="A91" s="1" t="s">
        <v>949</v>
      </c>
      <c r="B91" s="1" t="s">
        <v>918</v>
      </c>
      <c r="C91" s="1" t="s">
        <v>837</v>
      </c>
      <c r="D91" s="1" t="s">
        <v>38</v>
      </c>
      <c r="E91" s="1" t="s">
        <v>908</v>
      </c>
      <c r="F91" s="1" t="s">
        <v>900</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949</v>
      </c>
      <c r="AC91">
        <f t="shared" si="7"/>
        <v>319021.92049237015</v>
      </c>
    </row>
    <row r="92" spans="1:29" x14ac:dyDescent="0.2">
      <c r="A92" s="1" t="s">
        <v>950</v>
      </c>
      <c r="B92" s="1" t="s">
        <v>918</v>
      </c>
      <c r="C92" s="1" t="s">
        <v>837</v>
      </c>
      <c r="D92" s="1" t="s">
        <v>39</v>
      </c>
      <c r="E92" s="1" t="s">
        <v>910</v>
      </c>
      <c r="F92" s="1" t="s">
        <v>911</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950</v>
      </c>
      <c r="AC92">
        <f t="shared" si="7"/>
        <v>302813.80009397271</v>
      </c>
    </row>
    <row r="93" spans="1:29" x14ac:dyDescent="0.2">
      <c r="A93" s="1" t="s">
        <v>951</v>
      </c>
      <c r="B93" s="1" t="s">
        <v>918</v>
      </c>
      <c r="C93" s="1" t="s">
        <v>837</v>
      </c>
      <c r="D93" s="1" t="s">
        <v>39</v>
      </c>
      <c r="E93" s="1" t="s">
        <v>913</v>
      </c>
      <c r="F93" s="1" t="s">
        <v>914</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951</v>
      </c>
      <c r="AC93">
        <f t="shared" si="7"/>
        <v>318612.91944901709</v>
      </c>
    </row>
    <row r="94" spans="1:29" x14ac:dyDescent="0.2">
      <c r="A94" s="1" t="s">
        <v>952</v>
      </c>
      <c r="B94" s="1" t="s">
        <v>918</v>
      </c>
      <c r="C94" s="1" t="s">
        <v>837</v>
      </c>
      <c r="D94" s="1" t="s">
        <v>39</v>
      </c>
      <c r="E94" s="1" t="s">
        <v>916</v>
      </c>
      <c r="F94" s="1" t="s">
        <v>911</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952</v>
      </c>
      <c r="AC94">
        <f t="shared" si="7"/>
        <v>302813.80009397271</v>
      </c>
    </row>
    <row r="95" spans="1:29" x14ac:dyDescent="0.2">
      <c r="A95" s="1" t="s">
        <v>1916</v>
      </c>
      <c r="B95" s="1" t="s">
        <v>954</v>
      </c>
      <c r="C95" s="1" t="s">
        <v>828</v>
      </c>
      <c r="D95" s="1" t="s">
        <v>35</v>
      </c>
      <c r="E95" s="1" t="s">
        <v>35</v>
      </c>
      <c r="F95" s="1" t="s">
        <v>718</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953</v>
      </c>
      <c r="AC95">
        <f t="shared" si="7"/>
        <v>100163.05360817781</v>
      </c>
    </row>
    <row r="96" spans="1:29" x14ac:dyDescent="0.2">
      <c r="A96" s="1" t="s">
        <v>955</v>
      </c>
      <c r="B96" s="1" t="s">
        <v>956</v>
      </c>
      <c r="C96" s="1" t="s">
        <v>828</v>
      </c>
      <c r="D96" s="1" t="s">
        <v>37</v>
      </c>
      <c r="E96" s="1" t="s">
        <v>37</v>
      </c>
      <c r="F96" s="1" t="s">
        <v>704</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955</v>
      </c>
      <c r="AC96">
        <f t="shared" si="7"/>
        <v>102478.24839877352</v>
      </c>
    </row>
    <row r="97" spans="1:29" x14ac:dyDescent="0.2">
      <c r="A97" s="1" t="s">
        <v>957</v>
      </c>
      <c r="B97" s="1" t="s">
        <v>956</v>
      </c>
      <c r="C97" s="1" t="s">
        <v>828</v>
      </c>
      <c r="D97" s="1" t="s">
        <v>36</v>
      </c>
      <c r="E97" s="1" t="s">
        <v>36</v>
      </c>
      <c r="F97" s="1" t="s">
        <v>711</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957</v>
      </c>
      <c r="AC97">
        <f t="shared" si="7"/>
        <v>104330.4042312501</v>
      </c>
    </row>
    <row r="98" spans="1:29" x14ac:dyDescent="0.2">
      <c r="A98" s="1" t="s">
        <v>958</v>
      </c>
      <c r="B98" s="1" t="s">
        <v>956</v>
      </c>
      <c r="C98" s="1" t="s">
        <v>828</v>
      </c>
      <c r="D98" s="1" t="s">
        <v>38</v>
      </c>
      <c r="E98" s="1" t="s">
        <v>38</v>
      </c>
      <c r="F98" s="1" t="s">
        <v>724</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958</v>
      </c>
      <c r="AC98">
        <f t="shared" si="7"/>
        <v>100626.09256629695</v>
      </c>
    </row>
    <row r="99" spans="1:29" x14ac:dyDescent="0.2">
      <c r="A99" s="1" t="s">
        <v>959</v>
      </c>
      <c r="B99" s="1" t="s">
        <v>956</v>
      </c>
      <c r="C99" s="1" t="s">
        <v>828</v>
      </c>
      <c r="D99" s="1" t="s">
        <v>39</v>
      </c>
      <c r="E99" s="1" t="s">
        <v>39</v>
      </c>
      <c r="F99" s="1" t="s">
        <v>726</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959</v>
      </c>
      <c r="AC99">
        <f t="shared" si="7"/>
        <v>101783.68996159482</v>
      </c>
    </row>
    <row r="100" spans="1:29" x14ac:dyDescent="0.2">
      <c r="A100" s="1" t="s">
        <v>960</v>
      </c>
      <c r="B100" s="1" t="s">
        <v>961</v>
      </c>
      <c r="C100" s="1" t="s">
        <v>828</v>
      </c>
      <c r="D100" s="1" t="s">
        <v>35</v>
      </c>
      <c r="E100" s="1" t="s">
        <v>35</v>
      </c>
      <c r="F100" s="1" t="s">
        <v>718</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960</v>
      </c>
      <c r="AC100">
        <f t="shared" si="7"/>
        <v>142591.07482442135</v>
      </c>
    </row>
    <row r="101" spans="1:29" x14ac:dyDescent="0.2">
      <c r="A101" s="1" t="s">
        <v>962</v>
      </c>
      <c r="B101" s="1" t="s">
        <v>961</v>
      </c>
      <c r="C101" s="1" t="s">
        <v>828</v>
      </c>
      <c r="D101" s="1" t="s">
        <v>37</v>
      </c>
      <c r="E101" s="1" t="s">
        <v>37</v>
      </c>
      <c r="F101" s="1" t="s">
        <v>704</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962</v>
      </c>
      <c r="AC101">
        <f t="shared" si="7"/>
        <v>145897.08050970852</v>
      </c>
    </row>
    <row r="102" spans="1:29" x14ac:dyDescent="0.2">
      <c r="A102" s="1" t="s">
        <v>963</v>
      </c>
      <c r="B102" s="1" t="s">
        <v>961</v>
      </c>
      <c r="C102" s="1" t="s">
        <v>828</v>
      </c>
      <c r="D102" s="1" t="s">
        <v>36</v>
      </c>
      <c r="E102" s="1" t="s">
        <v>36</v>
      </c>
      <c r="F102" s="1" t="s">
        <v>711</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963</v>
      </c>
      <c r="AC102">
        <f t="shared" si="7"/>
        <v>148541.88505793829</v>
      </c>
    </row>
    <row r="103" spans="1:29" x14ac:dyDescent="0.2">
      <c r="A103" s="1" t="s">
        <v>964</v>
      </c>
      <c r="B103" s="1" t="s">
        <v>961</v>
      </c>
      <c r="C103" s="1" t="s">
        <v>828</v>
      </c>
      <c r="D103" s="1" t="s">
        <v>38</v>
      </c>
      <c r="E103" s="1" t="s">
        <v>38</v>
      </c>
      <c r="F103" s="1" t="s">
        <v>724</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964</v>
      </c>
      <c r="AC103">
        <f t="shared" si="7"/>
        <v>143252.27596147879</v>
      </c>
    </row>
    <row r="104" spans="1:29" x14ac:dyDescent="0.2">
      <c r="A104" s="1" t="s">
        <v>965</v>
      </c>
      <c r="B104" s="1" t="s">
        <v>961</v>
      </c>
      <c r="C104" s="1" t="s">
        <v>828</v>
      </c>
      <c r="D104" s="1" t="s">
        <v>39</v>
      </c>
      <c r="E104" s="1" t="s">
        <v>39</v>
      </c>
      <c r="F104" s="1" t="s">
        <v>726</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965</v>
      </c>
      <c r="AC104">
        <f t="shared" si="7"/>
        <v>144905.27880412241</v>
      </c>
    </row>
    <row r="105" spans="1:29" x14ac:dyDescent="0.2">
      <c r="A105" s="1" t="s">
        <v>1964</v>
      </c>
      <c r="B105" s="1" t="s">
        <v>575</v>
      </c>
      <c r="C105" s="1" t="s">
        <v>575</v>
      </c>
      <c r="D105" s="1" t="s">
        <v>37</v>
      </c>
      <c r="E105" s="1" t="s">
        <v>838</v>
      </c>
      <c r="F105" s="1" t="s">
        <v>839</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1964</v>
      </c>
      <c r="AC105">
        <f t="shared" si="7"/>
        <v>126579.01968151338</v>
      </c>
    </row>
    <row r="106" spans="1:29" x14ac:dyDescent="0.2">
      <c r="A106" s="1" t="s">
        <v>1965</v>
      </c>
      <c r="B106" s="1" t="s">
        <v>575</v>
      </c>
      <c r="C106" s="1" t="s">
        <v>575</v>
      </c>
      <c r="D106" s="1" t="s">
        <v>37</v>
      </c>
      <c r="E106" s="1" t="s">
        <v>841</v>
      </c>
      <c r="F106" s="1" t="s">
        <v>839</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1965</v>
      </c>
      <c r="AC106">
        <f t="shared" si="7"/>
        <v>127523.64660835317</v>
      </c>
    </row>
    <row r="107" spans="1:29" x14ac:dyDescent="0.2">
      <c r="A107" s="1" t="s">
        <v>1966</v>
      </c>
      <c r="B107" s="1" t="s">
        <v>575</v>
      </c>
      <c r="C107" s="1" t="s">
        <v>575</v>
      </c>
      <c r="D107" s="1" t="s">
        <v>37</v>
      </c>
      <c r="E107" s="1" t="s">
        <v>843</v>
      </c>
      <c r="F107" s="1" t="s">
        <v>839</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1966</v>
      </c>
      <c r="AC107">
        <f t="shared" si="7"/>
        <v>126579.01968151338</v>
      </c>
    </row>
    <row r="108" spans="1:29" x14ac:dyDescent="0.2">
      <c r="A108" s="1" t="s">
        <v>1967</v>
      </c>
      <c r="B108" s="1" t="s">
        <v>575</v>
      </c>
      <c r="C108" s="1" t="s">
        <v>575</v>
      </c>
      <c r="D108" s="1" t="s">
        <v>37</v>
      </c>
      <c r="E108" s="1" t="s">
        <v>845</v>
      </c>
      <c r="F108" s="1" t="s">
        <v>839</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1967</v>
      </c>
      <c r="AC108">
        <f t="shared" si="7"/>
        <v>126579.01968151338</v>
      </c>
    </row>
    <row r="109" spans="1:29" x14ac:dyDescent="0.2">
      <c r="A109" s="1" t="s">
        <v>1968</v>
      </c>
      <c r="B109" s="1" t="s">
        <v>575</v>
      </c>
      <c r="C109" s="1" t="s">
        <v>575</v>
      </c>
      <c r="D109" s="1" t="s">
        <v>37</v>
      </c>
      <c r="E109" s="1" t="s">
        <v>847</v>
      </c>
      <c r="F109" s="1" t="s">
        <v>848</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1968</v>
      </c>
      <c r="AC109">
        <f t="shared" si="7"/>
        <v>135270.85765537771</v>
      </c>
    </row>
    <row r="110" spans="1:29" x14ac:dyDescent="0.2">
      <c r="A110" s="1" t="s">
        <v>1969</v>
      </c>
      <c r="B110" s="1" t="s">
        <v>575</v>
      </c>
      <c r="C110" s="1" t="s">
        <v>575</v>
      </c>
      <c r="D110" s="1" t="s">
        <v>37</v>
      </c>
      <c r="E110" s="1" t="s">
        <v>850</v>
      </c>
      <c r="F110" s="1" t="s">
        <v>839</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1969</v>
      </c>
      <c r="AC110">
        <f t="shared" si="7"/>
        <v>126579.01968151338</v>
      </c>
    </row>
    <row r="111" spans="1:29" x14ac:dyDescent="0.2">
      <c r="A111" s="1" t="s">
        <v>1970</v>
      </c>
      <c r="B111" s="1" t="s">
        <v>575</v>
      </c>
      <c r="C111" s="1" t="s">
        <v>575</v>
      </c>
      <c r="D111" s="1" t="s">
        <v>37</v>
      </c>
      <c r="E111" s="1" t="s">
        <v>852</v>
      </c>
      <c r="F111" s="1" t="s">
        <v>839</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1970</v>
      </c>
      <c r="AC111">
        <f t="shared" si="7"/>
        <v>126579.01968151338</v>
      </c>
    </row>
    <row r="112" spans="1:29" x14ac:dyDescent="0.2">
      <c r="A112" s="1" t="s">
        <v>1971</v>
      </c>
      <c r="B112" s="1" t="s">
        <v>575</v>
      </c>
      <c r="C112" s="1" t="s">
        <v>575</v>
      </c>
      <c r="D112" s="1" t="s">
        <v>37</v>
      </c>
      <c r="E112" s="1" t="s">
        <v>65</v>
      </c>
      <c r="F112" s="1" t="s">
        <v>839</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1971</v>
      </c>
      <c r="AC112">
        <f t="shared" si="7"/>
        <v>126579.01968151338</v>
      </c>
    </row>
    <row r="113" spans="1:29" x14ac:dyDescent="0.2">
      <c r="A113" s="1" t="s">
        <v>1972</v>
      </c>
      <c r="B113" s="1" t="s">
        <v>575</v>
      </c>
      <c r="C113" s="1" t="s">
        <v>575</v>
      </c>
      <c r="D113" s="1" t="s">
        <v>36</v>
      </c>
      <c r="E113" s="1" t="s">
        <v>855</v>
      </c>
      <c r="F113" s="1" t="s">
        <v>856</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1972</v>
      </c>
      <c r="AC113">
        <f t="shared" si="7"/>
        <v>133952.16945205312</v>
      </c>
    </row>
    <row r="114" spans="1:29" x14ac:dyDescent="0.2">
      <c r="A114" s="1" t="s">
        <v>1973</v>
      </c>
      <c r="B114" s="1" t="s">
        <v>575</v>
      </c>
      <c r="C114" s="1" t="s">
        <v>575</v>
      </c>
      <c r="D114" s="1" t="s">
        <v>36</v>
      </c>
      <c r="E114" s="1" t="s">
        <v>858</v>
      </c>
      <c r="F114" s="1" t="s">
        <v>859</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1973</v>
      </c>
      <c r="AC114">
        <f t="shared" si="7"/>
        <v>127059.43021168571</v>
      </c>
    </row>
    <row r="115" spans="1:29" x14ac:dyDescent="0.2">
      <c r="A115" s="1" t="s">
        <v>1974</v>
      </c>
      <c r="B115" s="1" t="s">
        <v>575</v>
      </c>
      <c r="C115" s="1" t="s">
        <v>575</v>
      </c>
      <c r="D115" s="1" t="s">
        <v>36</v>
      </c>
      <c r="E115" s="1" t="s">
        <v>861</v>
      </c>
      <c r="F115" s="1" t="s">
        <v>856</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1974</v>
      </c>
      <c r="AC115">
        <f t="shared" si="7"/>
        <v>133952.16945205312</v>
      </c>
    </row>
    <row r="116" spans="1:29" x14ac:dyDescent="0.2">
      <c r="A116" s="1" t="s">
        <v>1975</v>
      </c>
      <c r="B116" s="1" t="s">
        <v>575</v>
      </c>
      <c r="C116" s="1" t="s">
        <v>575</v>
      </c>
      <c r="D116" s="1" t="s">
        <v>36</v>
      </c>
      <c r="E116" s="1" t="s">
        <v>863</v>
      </c>
      <c r="F116" s="1" t="s">
        <v>859</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1975</v>
      </c>
      <c r="AC116">
        <f t="shared" si="7"/>
        <v>126350.96001655588</v>
      </c>
    </row>
    <row r="117" spans="1:29" x14ac:dyDescent="0.2">
      <c r="A117" s="1" t="s">
        <v>1976</v>
      </c>
      <c r="B117" s="1" t="s">
        <v>575</v>
      </c>
      <c r="C117" s="1" t="s">
        <v>575</v>
      </c>
      <c r="D117" s="1" t="s">
        <v>36</v>
      </c>
      <c r="E117" s="1" t="s">
        <v>865</v>
      </c>
      <c r="F117" s="1" t="s">
        <v>866</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1976</v>
      </c>
      <c r="AC117">
        <f t="shared" si="7"/>
        <v>142443.68019011861</v>
      </c>
    </row>
    <row r="118" spans="1:29" x14ac:dyDescent="0.2">
      <c r="A118" s="1" t="s">
        <v>1977</v>
      </c>
      <c r="B118" s="1" t="s">
        <v>575</v>
      </c>
      <c r="C118" s="1" t="s">
        <v>575</v>
      </c>
      <c r="D118" s="1" t="s">
        <v>36</v>
      </c>
      <c r="E118" s="1" t="s">
        <v>868</v>
      </c>
      <c r="F118" s="1" t="s">
        <v>866</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1977</v>
      </c>
      <c r="AC118">
        <f t="shared" si="7"/>
        <v>140844.90869242052</v>
      </c>
    </row>
    <row r="119" spans="1:29" x14ac:dyDescent="0.2">
      <c r="A119" s="1" t="s">
        <v>1978</v>
      </c>
      <c r="B119" s="1" t="s">
        <v>575</v>
      </c>
      <c r="C119" s="1" t="s">
        <v>575</v>
      </c>
      <c r="D119" s="1" t="s">
        <v>36</v>
      </c>
      <c r="E119" s="1" t="s">
        <v>870</v>
      </c>
      <c r="F119" s="1" t="s">
        <v>856</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1978</v>
      </c>
      <c r="AC119">
        <f t="shared" si="7"/>
        <v>133952.16945205312</v>
      </c>
    </row>
    <row r="120" spans="1:29" x14ac:dyDescent="0.2">
      <c r="A120" s="1" t="s">
        <v>1979</v>
      </c>
      <c r="B120" s="1" t="s">
        <v>575</v>
      </c>
      <c r="C120" s="1" t="s">
        <v>575</v>
      </c>
      <c r="D120" s="1" t="s">
        <v>36</v>
      </c>
      <c r="E120" s="1" t="s">
        <v>872</v>
      </c>
      <c r="F120" s="1" t="s">
        <v>856</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1979</v>
      </c>
      <c r="AC120">
        <f t="shared" si="7"/>
        <v>133243.69925692328</v>
      </c>
    </row>
    <row r="121" spans="1:29" x14ac:dyDescent="0.2">
      <c r="A121" s="1" t="s">
        <v>1980</v>
      </c>
      <c r="B121" s="1" t="s">
        <v>575</v>
      </c>
      <c r="C121" s="1" t="s">
        <v>575</v>
      </c>
      <c r="D121" s="1" t="s">
        <v>36</v>
      </c>
      <c r="E121" s="1" t="s">
        <v>874</v>
      </c>
      <c r="F121" s="1" t="s">
        <v>856</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1980</v>
      </c>
      <c r="AC121">
        <f t="shared" si="7"/>
        <v>133243.69925692328</v>
      </c>
    </row>
    <row r="122" spans="1:29" x14ac:dyDescent="0.2">
      <c r="A122" s="1" t="s">
        <v>1981</v>
      </c>
      <c r="B122" s="1" t="s">
        <v>575</v>
      </c>
      <c r="C122" s="1" t="s">
        <v>575</v>
      </c>
      <c r="D122" s="1" t="s">
        <v>35</v>
      </c>
      <c r="E122" s="1" t="s">
        <v>876</v>
      </c>
      <c r="F122" s="1" t="s">
        <v>877</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1981</v>
      </c>
      <c r="AC122">
        <f t="shared" si="7"/>
        <v>128433.2142759428</v>
      </c>
    </row>
    <row r="123" spans="1:29" x14ac:dyDescent="0.2">
      <c r="A123" s="1" t="s">
        <v>1982</v>
      </c>
      <c r="B123" s="1" t="s">
        <v>575</v>
      </c>
      <c r="C123" s="1" t="s">
        <v>575</v>
      </c>
      <c r="D123" s="1" t="s">
        <v>35</v>
      </c>
      <c r="E123" s="1" t="s">
        <v>879</v>
      </c>
      <c r="F123" s="1" t="s">
        <v>880</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1982</v>
      </c>
      <c r="AC123">
        <f t="shared" si="7"/>
        <v>130711.80576036178</v>
      </c>
    </row>
    <row r="124" spans="1:29" x14ac:dyDescent="0.2">
      <c r="A124" s="1" t="s">
        <v>1983</v>
      </c>
      <c r="B124" s="1" t="s">
        <v>575</v>
      </c>
      <c r="C124" s="1" t="s">
        <v>575</v>
      </c>
      <c r="D124" s="1" t="s">
        <v>35</v>
      </c>
      <c r="E124" s="1" t="s">
        <v>882</v>
      </c>
      <c r="F124" s="1" t="s">
        <v>877</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1983</v>
      </c>
      <c r="AC124">
        <f t="shared" si="7"/>
        <v>128433.2142759428</v>
      </c>
    </row>
    <row r="125" spans="1:29" x14ac:dyDescent="0.2">
      <c r="A125" s="1" t="s">
        <v>1984</v>
      </c>
      <c r="B125" s="1" t="s">
        <v>575</v>
      </c>
      <c r="C125" s="1" t="s">
        <v>575</v>
      </c>
      <c r="D125" s="1" t="s">
        <v>35</v>
      </c>
      <c r="E125" s="1" t="s">
        <v>884</v>
      </c>
      <c r="F125" s="1" t="s">
        <v>877</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1984</v>
      </c>
      <c r="AC125">
        <f t="shared" si="7"/>
        <v>126405.70545627731</v>
      </c>
    </row>
    <row r="126" spans="1:29" x14ac:dyDescent="0.2">
      <c r="A126" s="1" t="s">
        <v>1985</v>
      </c>
      <c r="B126" s="1" t="s">
        <v>575</v>
      </c>
      <c r="C126" s="1" t="s">
        <v>575</v>
      </c>
      <c r="D126" s="1" t="s">
        <v>35</v>
      </c>
      <c r="E126" s="1" t="s">
        <v>886</v>
      </c>
      <c r="F126" s="1" t="s">
        <v>718</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1985</v>
      </c>
      <c r="AC126">
        <f t="shared" si="7"/>
        <v>125582.10320541817</v>
      </c>
    </row>
    <row r="127" spans="1:29" x14ac:dyDescent="0.2">
      <c r="A127" s="1" t="s">
        <v>1986</v>
      </c>
      <c r="B127" s="1" t="s">
        <v>575</v>
      </c>
      <c r="C127" s="1" t="s">
        <v>575</v>
      </c>
      <c r="D127" s="1" t="s">
        <v>35</v>
      </c>
      <c r="E127" s="1" t="s">
        <v>888</v>
      </c>
      <c r="F127" s="1" t="s">
        <v>877</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1986</v>
      </c>
      <c r="AC127">
        <f t="shared" si="7"/>
        <v>128433.2142759428</v>
      </c>
    </row>
    <row r="128" spans="1:29" x14ac:dyDescent="0.2">
      <c r="A128" s="1" t="s">
        <v>1987</v>
      </c>
      <c r="B128" s="1" t="s">
        <v>575</v>
      </c>
      <c r="C128" s="1" t="s">
        <v>575</v>
      </c>
      <c r="D128" s="1" t="s">
        <v>38</v>
      </c>
      <c r="E128" s="1" t="s">
        <v>890</v>
      </c>
      <c r="F128" s="1" t="s">
        <v>891</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1987</v>
      </c>
      <c r="AC128">
        <f t="shared" si="7"/>
        <v>126156.49171770179</v>
      </c>
    </row>
    <row r="129" spans="1:29" x14ac:dyDescent="0.2">
      <c r="A129" s="1" t="s">
        <v>1988</v>
      </c>
      <c r="B129" s="1" t="s">
        <v>575</v>
      </c>
      <c r="C129" s="1" t="s">
        <v>575</v>
      </c>
      <c r="D129" s="1" t="s">
        <v>38</v>
      </c>
      <c r="E129" s="1" t="s">
        <v>893</v>
      </c>
      <c r="F129" s="1" t="s">
        <v>891</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1988</v>
      </c>
      <c r="AC129">
        <f t="shared" si="7"/>
        <v>126156.49171770179</v>
      </c>
    </row>
    <row r="130" spans="1:29" x14ac:dyDescent="0.2">
      <c r="A130" s="1" t="s">
        <v>1989</v>
      </c>
      <c r="B130" s="1" t="s">
        <v>575</v>
      </c>
      <c r="C130" s="1" t="s">
        <v>575</v>
      </c>
      <c r="D130" s="1" t="s">
        <v>38</v>
      </c>
      <c r="E130" s="1" t="s">
        <v>895</v>
      </c>
      <c r="F130" s="1" t="s">
        <v>891</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1989</v>
      </c>
      <c r="AC130">
        <f t="shared" si="7"/>
        <v>125211.86479086202</v>
      </c>
    </row>
    <row r="131" spans="1:29" x14ac:dyDescent="0.2">
      <c r="A131" s="1" t="s">
        <v>1990</v>
      </c>
      <c r="B131" s="1" t="s">
        <v>575</v>
      </c>
      <c r="C131" s="1" t="s">
        <v>575</v>
      </c>
      <c r="D131" s="1" t="s">
        <v>38</v>
      </c>
      <c r="E131" s="1" t="s">
        <v>897</v>
      </c>
      <c r="F131" s="1" t="s">
        <v>891</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1990</v>
      </c>
      <c r="AC131">
        <f t="shared" si="7"/>
        <v>125211.86479086202</v>
      </c>
    </row>
    <row r="132" spans="1:29" x14ac:dyDescent="0.2">
      <c r="A132" s="1" t="s">
        <v>1991</v>
      </c>
      <c r="B132" s="1" t="s">
        <v>575</v>
      </c>
      <c r="C132" s="1" t="s">
        <v>575</v>
      </c>
      <c r="D132" s="1" t="s">
        <v>38</v>
      </c>
      <c r="E132" s="1" t="s">
        <v>899</v>
      </c>
      <c r="F132" s="1" t="s">
        <v>900</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1991</v>
      </c>
      <c r="AC132">
        <f t="shared" si="7"/>
        <v>132617.28711522368</v>
      </c>
    </row>
    <row r="133" spans="1:29" x14ac:dyDescent="0.2">
      <c r="A133" s="1" t="s">
        <v>1992</v>
      </c>
      <c r="B133" s="1" t="s">
        <v>575</v>
      </c>
      <c r="C133" s="1" t="s">
        <v>575</v>
      </c>
      <c r="D133" s="1" t="s">
        <v>38</v>
      </c>
      <c r="E133" s="1" t="s">
        <v>902</v>
      </c>
      <c r="F133" s="1" t="s">
        <v>900</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7" si="8">(P133*(G133+H133))/(1-(1+P133)^(-K133))</f>
        <v>133.56191404206345</v>
      </c>
      <c r="R133" s="1">
        <f t="shared" ref="R133:R167" si="9">(L133+Q133)*1000</f>
        <v>174908.61404206345</v>
      </c>
      <c r="S133" s="1">
        <f t="shared" ref="S133:S167" si="10">(N133*O133)+M133</f>
        <v>3.0622999999999996</v>
      </c>
      <c r="U133">
        <v>0</v>
      </c>
      <c r="V133">
        <v>0</v>
      </c>
      <c r="W133">
        <v>0</v>
      </c>
      <c r="X133">
        <v>1952.4074262906822</v>
      </c>
      <c r="Y133">
        <v>1748.4154798620493</v>
      </c>
      <c r="Z133">
        <v>1652.1455602129929</v>
      </c>
      <c r="AB133" s="1" t="s">
        <v>1992</v>
      </c>
      <c r="AC133">
        <f t="shared" ref="AC133:AC167" si="11">Q133*1000</f>
        <v>133561.91404206344</v>
      </c>
    </row>
    <row r="134" spans="1:29" x14ac:dyDescent="0.2">
      <c r="A134" s="1" t="s">
        <v>1993</v>
      </c>
      <c r="B134" s="1" t="s">
        <v>575</v>
      </c>
      <c r="C134" s="1" t="s">
        <v>575</v>
      </c>
      <c r="D134" s="1" t="s">
        <v>38</v>
      </c>
      <c r="E134" s="1" t="s">
        <v>904</v>
      </c>
      <c r="F134" s="1" t="s">
        <v>900</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1993</v>
      </c>
      <c r="AC134">
        <f t="shared" si="11"/>
        <v>133561.91404206344</v>
      </c>
    </row>
    <row r="135" spans="1:29" x14ac:dyDescent="0.2">
      <c r="A135" s="1" t="s">
        <v>1994</v>
      </c>
      <c r="B135" s="1" t="s">
        <v>575</v>
      </c>
      <c r="C135" s="1" t="s">
        <v>575</v>
      </c>
      <c r="D135" s="1" t="s">
        <v>38</v>
      </c>
      <c r="E135" s="1" t="s">
        <v>906</v>
      </c>
      <c r="F135" s="1" t="s">
        <v>900</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1994</v>
      </c>
      <c r="AC135">
        <f t="shared" si="11"/>
        <v>133561.91404206344</v>
      </c>
    </row>
    <row r="136" spans="1:29" x14ac:dyDescent="0.2">
      <c r="A136" s="1" t="s">
        <v>1995</v>
      </c>
      <c r="B136" s="1" t="s">
        <v>575</v>
      </c>
      <c r="C136" s="1" t="s">
        <v>575</v>
      </c>
      <c r="D136" s="1" t="s">
        <v>38</v>
      </c>
      <c r="E136" s="1" t="s">
        <v>908</v>
      </c>
      <c r="F136" s="1" t="s">
        <v>900</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1995</v>
      </c>
      <c r="AC136">
        <f t="shared" si="11"/>
        <v>133561.91404206344</v>
      </c>
    </row>
    <row r="137" spans="1:29" x14ac:dyDescent="0.2">
      <c r="A137" s="1" t="s">
        <v>1996</v>
      </c>
      <c r="B137" s="1" t="s">
        <v>575</v>
      </c>
      <c r="C137" s="1" t="s">
        <v>575</v>
      </c>
      <c r="D137" s="1" t="s">
        <v>39</v>
      </c>
      <c r="E137" s="1" t="s">
        <v>910</v>
      </c>
      <c r="F137" s="1" t="s">
        <v>911</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1996</v>
      </c>
      <c r="AC137">
        <f t="shared" si="11"/>
        <v>126211.58757863428</v>
      </c>
    </row>
    <row r="138" spans="1:29" x14ac:dyDescent="0.2">
      <c r="A138" s="1" t="s">
        <v>1997</v>
      </c>
      <c r="B138" s="1" t="s">
        <v>575</v>
      </c>
      <c r="C138" s="1" t="s">
        <v>575</v>
      </c>
      <c r="D138" s="1" t="s">
        <v>39</v>
      </c>
      <c r="E138" s="1" t="s">
        <v>913</v>
      </c>
      <c r="F138" s="1" t="s">
        <v>914</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1997</v>
      </c>
      <c r="AC138">
        <f t="shared" si="11"/>
        <v>132933.43245767028</v>
      </c>
    </row>
    <row r="139" spans="1:29" x14ac:dyDescent="0.2">
      <c r="A139" s="1" t="s">
        <v>1998</v>
      </c>
      <c r="B139" s="1" t="s">
        <v>575</v>
      </c>
      <c r="C139" s="1" t="s">
        <v>575</v>
      </c>
      <c r="D139" s="1" t="s">
        <v>39</v>
      </c>
      <c r="E139" s="1" t="s">
        <v>916</v>
      </c>
      <c r="F139" s="1" t="s">
        <v>911</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1998</v>
      </c>
      <c r="AC139">
        <f t="shared" si="11"/>
        <v>126211.58757863428</v>
      </c>
    </row>
    <row r="140" spans="1:29" x14ac:dyDescent="0.2">
      <c r="A140" s="1" t="s">
        <v>2000</v>
      </c>
      <c r="B140" s="1" t="s">
        <v>575</v>
      </c>
      <c r="C140" s="1" t="s">
        <v>575</v>
      </c>
      <c r="D140" s="1" t="s">
        <v>37</v>
      </c>
      <c r="E140" s="1" t="s">
        <v>838</v>
      </c>
      <c r="F140" s="1" t="s">
        <v>839</v>
      </c>
      <c r="G140" s="1">
        <v>1664.402768681008</v>
      </c>
      <c r="H140" s="1">
        <v>96.739270625453159</v>
      </c>
      <c r="I140" s="1">
        <v>2</v>
      </c>
      <c r="J140" s="1">
        <v>25</v>
      </c>
      <c r="K140" s="1">
        <v>30</v>
      </c>
      <c r="L140" s="1">
        <v>39.151300000000006</v>
      </c>
      <c r="M140" s="1">
        <v>2.8997000000000002</v>
      </c>
      <c r="N140" s="1">
        <v>0</v>
      </c>
      <c r="O140" s="1">
        <v>0</v>
      </c>
      <c r="P140" s="1">
        <v>5.8999999999999997E-2</v>
      </c>
      <c r="Q140" s="1">
        <f t="shared" si="8"/>
        <v>126.57901968151339</v>
      </c>
      <c r="R140" s="1">
        <f t="shared" si="9"/>
        <v>165730.31968151339</v>
      </c>
      <c r="S140" s="1">
        <f t="shared" si="10"/>
        <v>2.8997000000000002</v>
      </c>
      <c r="U140">
        <v>0</v>
      </c>
      <c r="V140">
        <v>0</v>
      </c>
      <c r="W140">
        <v>0</v>
      </c>
      <c r="X140">
        <v>1858.5927448823356</v>
      </c>
      <c r="Y140">
        <v>1664.402768681008</v>
      </c>
      <c r="Z140">
        <v>1572.75869285915</v>
      </c>
      <c r="AB140" s="1" t="s">
        <v>2000</v>
      </c>
      <c r="AC140">
        <f t="shared" si="11"/>
        <v>126579.01968151338</v>
      </c>
    </row>
    <row r="141" spans="1:29" x14ac:dyDescent="0.2">
      <c r="A141" s="1" t="s">
        <v>2001</v>
      </c>
      <c r="B141" s="1" t="s">
        <v>575</v>
      </c>
      <c r="C141" s="1" t="s">
        <v>575</v>
      </c>
      <c r="D141" s="1" t="s">
        <v>37</v>
      </c>
      <c r="E141" s="1" t="s">
        <v>841</v>
      </c>
      <c r="F141" s="1" t="s">
        <v>839</v>
      </c>
      <c r="G141" s="1">
        <v>1664.402768681008</v>
      </c>
      <c r="H141" s="1">
        <v>109.88222430375041</v>
      </c>
      <c r="I141" s="1">
        <v>2</v>
      </c>
      <c r="J141" s="1">
        <v>25</v>
      </c>
      <c r="K141" s="1">
        <v>30</v>
      </c>
      <c r="L141" s="1">
        <v>39.151300000000006</v>
      </c>
      <c r="M141" s="1">
        <v>2.8997000000000002</v>
      </c>
      <c r="N141" s="1">
        <v>0</v>
      </c>
      <c r="O141" s="1">
        <v>0</v>
      </c>
      <c r="P141" s="1">
        <v>5.8999999999999997E-2</v>
      </c>
      <c r="Q141" s="1">
        <f t="shared" si="8"/>
        <v>127.52364660835318</v>
      </c>
      <c r="R141" s="1">
        <f t="shared" si="9"/>
        <v>166674.9466083532</v>
      </c>
      <c r="S141" s="1">
        <f t="shared" si="10"/>
        <v>2.8997000000000002</v>
      </c>
      <c r="U141">
        <v>0</v>
      </c>
      <c r="V141">
        <v>0</v>
      </c>
      <c r="W141">
        <v>0</v>
      </c>
      <c r="X141">
        <v>1858.5927448823356</v>
      </c>
      <c r="Y141">
        <v>1664.402768681008</v>
      </c>
      <c r="Z141">
        <v>1572.75869285915</v>
      </c>
      <c r="AB141" s="1" t="s">
        <v>2001</v>
      </c>
      <c r="AC141">
        <f t="shared" si="11"/>
        <v>127523.64660835317</v>
      </c>
    </row>
    <row r="142" spans="1:29" x14ac:dyDescent="0.2">
      <c r="A142" s="1" t="s">
        <v>2002</v>
      </c>
      <c r="B142" s="1" t="s">
        <v>575</v>
      </c>
      <c r="C142" s="1" t="s">
        <v>575</v>
      </c>
      <c r="D142" s="1" t="s">
        <v>37</v>
      </c>
      <c r="E142" s="1" t="s">
        <v>843</v>
      </c>
      <c r="F142" s="1" t="s">
        <v>839</v>
      </c>
      <c r="G142" s="1">
        <v>1664.402768681008</v>
      </c>
      <c r="H142" s="1">
        <v>96.739270625453159</v>
      </c>
      <c r="I142" s="1">
        <v>2</v>
      </c>
      <c r="J142" s="1">
        <v>25</v>
      </c>
      <c r="K142" s="1">
        <v>30</v>
      </c>
      <c r="L142" s="1">
        <v>39.151300000000006</v>
      </c>
      <c r="M142" s="1">
        <v>2.8997000000000002</v>
      </c>
      <c r="N142" s="1">
        <v>0</v>
      </c>
      <c r="O142" s="1">
        <v>0</v>
      </c>
      <c r="P142" s="1">
        <v>5.8999999999999997E-2</v>
      </c>
      <c r="Q142" s="1">
        <f t="shared" si="8"/>
        <v>126.57901968151339</v>
      </c>
      <c r="R142" s="1">
        <f t="shared" si="9"/>
        <v>165730.31968151339</v>
      </c>
      <c r="S142" s="1">
        <f t="shared" si="10"/>
        <v>2.8997000000000002</v>
      </c>
      <c r="U142">
        <v>0</v>
      </c>
      <c r="V142">
        <v>0</v>
      </c>
      <c r="W142">
        <v>0</v>
      </c>
      <c r="X142">
        <v>1858.5927448823356</v>
      </c>
      <c r="Y142">
        <v>1664.402768681008</v>
      </c>
      <c r="Z142">
        <v>1572.75869285915</v>
      </c>
      <c r="AB142" s="1" t="s">
        <v>2002</v>
      </c>
      <c r="AC142">
        <f t="shared" si="11"/>
        <v>126579.01968151338</v>
      </c>
    </row>
    <row r="143" spans="1:29" x14ac:dyDescent="0.2">
      <c r="A143" s="1" t="s">
        <v>2003</v>
      </c>
      <c r="B143" s="1" t="s">
        <v>575</v>
      </c>
      <c r="C143" s="1" t="s">
        <v>575</v>
      </c>
      <c r="D143" s="1" t="s">
        <v>37</v>
      </c>
      <c r="E143" s="1" t="s">
        <v>845</v>
      </c>
      <c r="F143" s="1" t="s">
        <v>839</v>
      </c>
      <c r="G143" s="1">
        <v>1664.402768681008</v>
      </c>
      <c r="H143" s="1">
        <v>96.739270625453159</v>
      </c>
      <c r="I143" s="1">
        <v>2</v>
      </c>
      <c r="J143" s="1">
        <v>25</v>
      </c>
      <c r="K143" s="1">
        <v>30</v>
      </c>
      <c r="L143" s="1">
        <v>39.151300000000006</v>
      </c>
      <c r="M143" s="1">
        <v>2.8997000000000002</v>
      </c>
      <c r="N143" s="1">
        <v>0</v>
      </c>
      <c r="O143" s="1">
        <v>0</v>
      </c>
      <c r="P143" s="1">
        <v>5.8999999999999997E-2</v>
      </c>
      <c r="Q143" s="1">
        <f t="shared" si="8"/>
        <v>126.57901968151339</v>
      </c>
      <c r="R143" s="1">
        <f t="shared" si="9"/>
        <v>165730.31968151339</v>
      </c>
      <c r="S143" s="1">
        <f t="shared" si="10"/>
        <v>2.8997000000000002</v>
      </c>
      <c r="U143">
        <v>0</v>
      </c>
      <c r="V143">
        <v>0</v>
      </c>
      <c r="W143">
        <v>0</v>
      </c>
      <c r="X143">
        <v>1858.5927448823356</v>
      </c>
      <c r="Y143">
        <v>1664.402768681008</v>
      </c>
      <c r="Z143">
        <v>1572.75869285915</v>
      </c>
      <c r="AB143" s="1" t="s">
        <v>2003</v>
      </c>
      <c r="AC143">
        <f t="shared" si="11"/>
        <v>126579.01968151338</v>
      </c>
    </row>
    <row r="144" spans="1:29" x14ac:dyDescent="0.2">
      <c r="A144" s="1" t="s">
        <v>2004</v>
      </c>
      <c r="B144" s="1" t="s">
        <v>575</v>
      </c>
      <c r="C144" s="1" t="s">
        <v>575</v>
      </c>
      <c r="D144" s="1" t="s">
        <v>37</v>
      </c>
      <c r="E144" s="1" t="s">
        <v>847</v>
      </c>
      <c r="F144" s="1" t="s">
        <v>848</v>
      </c>
      <c r="G144" s="1">
        <v>1772.1926622717781</v>
      </c>
      <c r="H144" s="1">
        <v>109.88222430375041</v>
      </c>
      <c r="I144" s="1">
        <v>2</v>
      </c>
      <c r="J144" s="1">
        <v>25</v>
      </c>
      <c r="K144" s="1">
        <v>30</v>
      </c>
      <c r="L144" s="1">
        <v>43.908000000000001</v>
      </c>
      <c r="M144" s="1">
        <v>3.2519999999999998</v>
      </c>
      <c r="N144" s="1">
        <v>0</v>
      </c>
      <c r="O144" s="1">
        <v>0</v>
      </c>
      <c r="P144" s="1">
        <v>5.8999999999999997E-2</v>
      </c>
      <c r="Q144" s="1">
        <f t="shared" si="8"/>
        <v>135.27085765537771</v>
      </c>
      <c r="R144" s="1">
        <f t="shared" si="9"/>
        <v>179178.85765537774</v>
      </c>
      <c r="S144" s="1">
        <f t="shared" si="10"/>
        <v>3.2519999999999998</v>
      </c>
      <c r="U144">
        <v>0</v>
      </c>
      <c r="V144">
        <v>0</v>
      </c>
      <c r="W144">
        <v>0</v>
      </c>
      <c r="X144">
        <v>1978.9587512175729</v>
      </c>
      <c r="Y144">
        <v>1772.1926622717781</v>
      </c>
      <c r="Z144">
        <v>1674.6135415395522</v>
      </c>
      <c r="AB144" s="1" t="s">
        <v>2004</v>
      </c>
      <c r="AC144">
        <f t="shared" si="11"/>
        <v>135270.85765537771</v>
      </c>
    </row>
    <row r="145" spans="1:29" x14ac:dyDescent="0.2">
      <c r="A145" s="1" t="s">
        <v>2005</v>
      </c>
      <c r="B145" s="1" t="s">
        <v>575</v>
      </c>
      <c r="C145" s="1" t="s">
        <v>575</v>
      </c>
      <c r="D145" s="1" t="s">
        <v>37</v>
      </c>
      <c r="E145" s="1" t="s">
        <v>850</v>
      </c>
      <c r="F145" s="1" t="s">
        <v>839</v>
      </c>
      <c r="G145" s="1">
        <v>1664.402768681008</v>
      </c>
      <c r="H145" s="1">
        <v>96.739270625453159</v>
      </c>
      <c r="I145" s="1">
        <v>2</v>
      </c>
      <c r="J145" s="1">
        <v>25</v>
      </c>
      <c r="K145" s="1">
        <v>30</v>
      </c>
      <c r="L145" s="1">
        <v>39.151300000000006</v>
      </c>
      <c r="M145" s="1">
        <v>2.8997000000000002</v>
      </c>
      <c r="N145" s="1">
        <v>0</v>
      </c>
      <c r="O145" s="1">
        <v>0</v>
      </c>
      <c r="P145" s="1">
        <v>5.8999999999999997E-2</v>
      </c>
      <c r="Q145" s="1">
        <f t="shared" si="8"/>
        <v>126.57901968151339</v>
      </c>
      <c r="R145" s="1">
        <f t="shared" si="9"/>
        <v>165730.31968151339</v>
      </c>
      <c r="S145" s="1">
        <f t="shared" si="10"/>
        <v>2.8997000000000002</v>
      </c>
      <c r="U145">
        <v>0</v>
      </c>
      <c r="V145">
        <v>0</v>
      </c>
      <c r="W145">
        <v>0</v>
      </c>
      <c r="X145">
        <v>1858.5927448823356</v>
      </c>
      <c r="Y145">
        <v>1664.402768681008</v>
      </c>
      <c r="Z145">
        <v>1572.75869285915</v>
      </c>
      <c r="AB145" s="1" t="s">
        <v>2005</v>
      </c>
      <c r="AC145">
        <f t="shared" si="11"/>
        <v>126579.01968151338</v>
      </c>
    </row>
    <row r="146" spans="1:29" x14ac:dyDescent="0.2">
      <c r="A146" s="1" t="s">
        <v>2006</v>
      </c>
      <c r="B146" s="1" t="s">
        <v>575</v>
      </c>
      <c r="C146" s="1" t="s">
        <v>575</v>
      </c>
      <c r="D146" s="1" t="s">
        <v>37</v>
      </c>
      <c r="E146" s="1" t="s">
        <v>852</v>
      </c>
      <c r="F146" s="1" t="s">
        <v>839</v>
      </c>
      <c r="G146" s="1">
        <v>1664.402768681008</v>
      </c>
      <c r="H146" s="1">
        <v>96.739270625453159</v>
      </c>
      <c r="I146" s="1">
        <v>2</v>
      </c>
      <c r="J146" s="1">
        <v>25</v>
      </c>
      <c r="K146" s="1">
        <v>30</v>
      </c>
      <c r="L146" s="1">
        <v>39.151300000000006</v>
      </c>
      <c r="M146" s="1">
        <v>2.8997000000000002</v>
      </c>
      <c r="N146" s="1">
        <v>0</v>
      </c>
      <c r="O146" s="1">
        <v>0</v>
      </c>
      <c r="P146" s="1">
        <v>5.8999999999999997E-2</v>
      </c>
      <c r="Q146" s="1">
        <f t="shared" si="8"/>
        <v>126.57901968151339</v>
      </c>
      <c r="R146" s="1">
        <f t="shared" si="9"/>
        <v>165730.31968151339</v>
      </c>
      <c r="S146" s="1">
        <f t="shared" si="10"/>
        <v>2.8997000000000002</v>
      </c>
      <c r="U146">
        <v>0</v>
      </c>
      <c r="V146">
        <v>0</v>
      </c>
      <c r="W146">
        <v>0</v>
      </c>
      <c r="X146">
        <v>1858.5927448823356</v>
      </c>
      <c r="Y146">
        <v>1664.402768681008</v>
      </c>
      <c r="Z146">
        <v>1572.75869285915</v>
      </c>
      <c r="AB146" s="1" t="s">
        <v>2006</v>
      </c>
      <c r="AC146">
        <f t="shared" si="11"/>
        <v>126579.01968151338</v>
      </c>
    </row>
    <row r="147" spans="1:29" x14ac:dyDescent="0.2">
      <c r="A147" s="1" t="s">
        <v>2007</v>
      </c>
      <c r="B147" s="1" t="s">
        <v>575</v>
      </c>
      <c r="C147" s="1" t="s">
        <v>575</v>
      </c>
      <c r="D147" s="1" t="s">
        <v>37</v>
      </c>
      <c r="E147" s="1" t="s">
        <v>65</v>
      </c>
      <c r="F147" s="1" t="s">
        <v>839</v>
      </c>
      <c r="G147" s="1">
        <v>1664.402768681008</v>
      </c>
      <c r="H147" s="1">
        <v>96.739270625453159</v>
      </c>
      <c r="I147" s="1">
        <v>2</v>
      </c>
      <c r="J147" s="1">
        <v>25</v>
      </c>
      <c r="K147" s="1">
        <v>30</v>
      </c>
      <c r="L147" s="1">
        <v>39.151300000000006</v>
      </c>
      <c r="M147" s="1">
        <v>2.8997000000000002</v>
      </c>
      <c r="N147" s="1">
        <v>0</v>
      </c>
      <c r="O147" s="1">
        <v>0</v>
      </c>
      <c r="P147" s="1">
        <v>5.8999999999999997E-2</v>
      </c>
      <c r="Q147" s="1">
        <f t="shared" si="8"/>
        <v>126.57901968151339</v>
      </c>
      <c r="R147" s="1">
        <f t="shared" si="9"/>
        <v>165730.31968151339</v>
      </c>
      <c r="S147" s="1">
        <f t="shared" si="10"/>
        <v>2.8997000000000002</v>
      </c>
      <c r="U147">
        <v>0</v>
      </c>
      <c r="V147">
        <v>0</v>
      </c>
      <c r="W147">
        <v>0</v>
      </c>
      <c r="X147">
        <v>1858.5927448823356</v>
      </c>
      <c r="Y147">
        <v>1664.402768681008</v>
      </c>
      <c r="Z147">
        <v>1572.75869285915</v>
      </c>
      <c r="AB147" s="1" t="s">
        <v>2007</v>
      </c>
      <c r="AC147">
        <f t="shared" si="11"/>
        <v>126579.01968151338</v>
      </c>
    </row>
    <row r="148" spans="1:29" x14ac:dyDescent="0.2">
      <c r="A148" s="1" t="s">
        <v>2008</v>
      </c>
      <c r="B148" s="1" t="s">
        <v>575</v>
      </c>
      <c r="C148" s="1" t="s">
        <v>575</v>
      </c>
      <c r="D148" s="1" t="s">
        <v>36</v>
      </c>
      <c r="E148" s="1" t="s">
        <v>855</v>
      </c>
      <c r="F148" s="1" t="s">
        <v>856</v>
      </c>
      <c r="G148" s="1">
        <v>1779.3258169946967</v>
      </c>
      <c r="H148" s="1">
        <v>84.40165910589036</v>
      </c>
      <c r="I148" s="1">
        <v>2</v>
      </c>
      <c r="J148" s="1">
        <v>25</v>
      </c>
      <c r="K148" s="1">
        <v>30</v>
      </c>
      <c r="L148" s="1">
        <v>44.639800000000001</v>
      </c>
      <c r="M148" s="1">
        <v>3.3062</v>
      </c>
      <c r="N148" s="1">
        <v>0</v>
      </c>
      <c r="O148" s="1">
        <v>0</v>
      </c>
      <c r="P148" s="1">
        <v>5.8999999999999997E-2</v>
      </c>
      <c r="Q148" s="1">
        <f t="shared" si="8"/>
        <v>133.95216945205311</v>
      </c>
      <c r="R148" s="1">
        <f t="shared" si="9"/>
        <v>178591.96945205313</v>
      </c>
      <c r="S148" s="1">
        <f t="shared" si="10"/>
        <v>3.3062</v>
      </c>
      <c r="U148">
        <v>0</v>
      </c>
      <c r="V148">
        <v>0</v>
      </c>
      <c r="W148">
        <v>0</v>
      </c>
      <c r="X148">
        <v>1986.9241486956398</v>
      </c>
      <c r="Y148">
        <v>1779.3258169946967</v>
      </c>
      <c r="Z148">
        <v>1681.35393593752</v>
      </c>
      <c r="AB148" s="1" t="s">
        <v>2008</v>
      </c>
      <c r="AC148">
        <f t="shared" si="11"/>
        <v>133952.16945205312</v>
      </c>
    </row>
    <row r="149" spans="1:29" x14ac:dyDescent="0.2">
      <c r="A149" s="1" t="s">
        <v>2009</v>
      </c>
      <c r="B149" s="1" t="s">
        <v>575</v>
      </c>
      <c r="C149" s="1" t="s">
        <v>575</v>
      </c>
      <c r="D149" s="1" t="s">
        <v>36</v>
      </c>
      <c r="E149" s="1" t="s">
        <v>858</v>
      </c>
      <c r="F149" s="1" t="s">
        <v>859</v>
      </c>
      <c r="G149" s="1">
        <v>1683.424514608791</v>
      </c>
      <c r="H149" s="1">
        <v>84.40165910589036</v>
      </c>
      <c r="I149" s="1">
        <v>2</v>
      </c>
      <c r="J149" s="1">
        <v>25</v>
      </c>
      <c r="K149" s="1">
        <v>30</v>
      </c>
      <c r="L149" s="1">
        <v>41.346699999999998</v>
      </c>
      <c r="M149" s="1">
        <v>3.0622999999999996</v>
      </c>
      <c r="N149" s="1">
        <v>0</v>
      </c>
      <c r="O149" s="1">
        <v>0</v>
      </c>
      <c r="P149" s="1">
        <v>5.8999999999999997E-2</v>
      </c>
      <c r="Q149" s="1">
        <f t="shared" si="8"/>
        <v>127.05943021168571</v>
      </c>
      <c r="R149" s="1">
        <f t="shared" si="9"/>
        <v>168406.1302116857</v>
      </c>
      <c r="S149" s="1">
        <f t="shared" si="10"/>
        <v>3.0622999999999996</v>
      </c>
      <c r="U149">
        <v>0</v>
      </c>
      <c r="V149">
        <v>0</v>
      </c>
      <c r="W149">
        <v>0</v>
      </c>
      <c r="X149">
        <v>1879.8338048238481</v>
      </c>
      <c r="Y149">
        <v>1683.424514608791</v>
      </c>
      <c r="Z149">
        <v>1590.7330779203974</v>
      </c>
      <c r="AB149" s="1" t="s">
        <v>2009</v>
      </c>
      <c r="AC149">
        <f t="shared" si="11"/>
        <v>127059.43021168571</v>
      </c>
    </row>
    <row r="150" spans="1:29" x14ac:dyDescent="0.2">
      <c r="A150" s="1" t="s">
        <v>2010</v>
      </c>
      <c r="B150" s="1" t="s">
        <v>575</v>
      </c>
      <c r="C150" s="1" t="s">
        <v>575</v>
      </c>
      <c r="D150" s="1" t="s">
        <v>36</v>
      </c>
      <c r="E150" s="1" t="s">
        <v>861</v>
      </c>
      <c r="F150" s="1" t="s">
        <v>856</v>
      </c>
      <c r="G150" s="1">
        <v>1779.3258169946967</v>
      </c>
      <c r="H150" s="1">
        <v>84.40165910589036</v>
      </c>
      <c r="I150" s="1">
        <v>2</v>
      </c>
      <c r="J150" s="1">
        <v>25</v>
      </c>
      <c r="K150" s="1">
        <v>30</v>
      </c>
      <c r="L150" s="1">
        <v>44.639800000000001</v>
      </c>
      <c r="M150" s="1">
        <v>3.3062</v>
      </c>
      <c r="N150" s="1">
        <v>0</v>
      </c>
      <c r="O150" s="1">
        <v>0</v>
      </c>
      <c r="P150" s="1">
        <v>5.8999999999999997E-2</v>
      </c>
      <c r="Q150" s="1">
        <f t="shared" si="8"/>
        <v>133.95216945205311</v>
      </c>
      <c r="R150" s="1">
        <f t="shared" si="9"/>
        <v>178591.96945205313</v>
      </c>
      <c r="S150" s="1">
        <f t="shared" si="10"/>
        <v>3.3062</v>
      </c>
      <c r="U150">
        <v>0</v>
      </c>
      <c r="V150">
        <v>0</v>
      </c>
      <c r="W150">
        <v>0</v>
      </c>
      <c r="X150">
        <v>1986.9241486956398</v>
      </c>
      <c r="Y150">
        <v>1779.3258169946967</v>
      </c>
      <c r="Z150">
        <v>1681.35393593752</v>
      </c>
      <c r="AB150" s="1" t="s">
        <v>2010</v>
      </c>
      <c r="AC150">
        <f t="shared" si="11"/>
        <v>133952.16945205312</v>
      </c>
    </row>
    <row r="151" spans="1:29" x14ac:dyDescent="0.2">
      <c r="A151" s="1" t="s">
        <v>2011</v>
      </c>
      <c r="B151" s="1" t="s">
        <v>575</v>
      </c>
      <c r="C151" s="1" t="s">
        <v>575</v>
      </c>
      <c r="D151" s="1" t="s">
        <v>36</v>
      </c>
      <c r="E151" s="1" t="s">
        <v>863</v>
      </c>
      <c r="F151" s="1" t="s">
        <v>859</v>
      </c>
      <c r="G151" s="1">
        <v>1683.424514608791</v>
      </c>
      <c r="H151" s="1">
        <v>74.5444438471674</v>
      </c>
      <c r="I151" s="1">
        <v>2</v>
      </c>
      <c r="J151" s="1">
        <v>25</v>
      </c>
      <c r="K151" s="1">
        <v>30</v>
      </c>
      <c r="L151" s="1">
        <v>41.346699999999998</v>
      </c>
      <c r="M151" s="1">
        <v>3.0622999999999996</v>
      </c>
      <c r="N151" s="1">
        <v>0</v>
      </c>
      <c r="O151" s="1">
        <v>0</v>
      </c>
      <c r="P151" s="1">
        <v>5.8999999999999997E-2</v>
      </c>
      <c r="Q151" s="1">
        <f t="shared" si="8"/>
        <v>126.35096001655587</v>
      </c>
      <c r="R151" s="1">
        <f t="shared" si="9"/>
        <v>167697.66001655586</v>
      </c>
      <c r="S151" s="1">
        <f t="shared" si="10"/>
        <v>3.0622999999999996</v>
      </c>
      <c r="U151">
        <v>0</v>
      </c>
      <c r="V151">
        <v>0</v>
      </c>
      <c r="W151">
        <v>0</v>
      </c>
      <c r="X151">
        <v>1879.8338048238481</v>
      </c>
      <c r="Y151">
        <v>1683.424514608791</v>
      </c>
      <c r="Z151">
        <v>1590.7330779203974</v>
      </c>
      <c r="AB151" s="1" t="s">
        <v>2011</v>
      </c>
      <c r="AC151">
        <f t="shared" si="11"/>
        <v>126350.96001655588</v>
      </c>
    </row>
    <row r="152" spans="1:29" x14ac:dyDescent="0.2">
      <c r="A152" s="1" t="s">
        <v>2012</v>
      </c>
      <c r="B152" s="1" t="s">
        <v>575</v>
      </c>
      <c r="C152" s="1" t="s">
        <v>575</v>
      </c>
      <c r="D152" s="1" t="s">
        <v>36</v>
      </c>
      <c r="E152" s="1" t="s">
        <v>865</v>
      </c>
      <c r="F152" s="1" t="s">
        <v>866</v>
      </c>
      <c r="G152" s="1">
        <v>1875.2271193806023</v>
      </c>
      <c r="H152" s="1">
        <v>106.64597497218134</v>
      </c>
      <c r="I152" s="1">
        <v>2</v>
      </c>
      <c r="J152" s="1">
        <v>25</v>
      </c>
      <c r="K152" s="1">
        <v>30</v>
      </c>
      <c r="L152" s="1">
        <v>48.298800000000007</v>
      </c>
      <c r="M152" s="1">
        <v>3.5771999999999999</v>
      </c>
      <c r="N152" s="1">
        <v>0</v>
      </c>
      <c r="O152" s="1">
        <v>0</v>
      </c>
      <c r="P152" s="1">
        <v>5.8999999999999997E-2</v>
      </c>
      <c r="Q152" s="1">
        <f t="shared" si="8"/>
        <v>142.44368019011861</v>
      </c>
      <c r="R152" s="1">
        <f t="shared" si="9"/>
        <v>190742.4801901186</v>
      </c>
      <c r="S152" s="1">
        <f t="shared" si="10"/>
        <v>3.5771999999999999</v>
      </c>
      <c r="U152">
        <v>0</v>
      </c>
      <c r="V152">
        <v>0</v>
      </c>
      <c r="W152">
        <v>0</v>
      </c>
      <c r="X152">
        <v>2094.0144925674313</v>
      </c>
      <c r="Y152">
        <v>1875.2271193806023</v>
      </c>
      <c r="Z152">
        <v>1771.9747939546423</v>
      </c>
      <c r="AB152" s="1" t="s">
        <v>2012</v>
      </c>
      <c r="AC152">
        <f t="shared" si="11"/>
        <v>142443.68019011861</v>
      </c>
    </row>
    <row r="153" spans="1:29" x14ac:dyDescent="0.2">
      <c r="A153" s="1" t="s">
        <v>2013</v>
      </c>
      <c r="B153" s="1" t="s">
        <v>575</v>
      </c>
      <c r="C153" s="1" t="s">
        <v>575</v>
      </c>
      <c r="D153" s="1" t="s">
        <v>36</v>
      </c>
      <c r="E153" s="1" t="s">
        <v>868</v>
      </c>
      <c r="F153" s="1" t="s">
        <v>866</v>
      </c>
      <c r="G153" s="1">
        <v>1875.2271193806023</v>
      </c>
      <c r="H153" s="1">
        <v>84.40165910589036</v>
      </c>
      <c r="I153" s="1">
        <v>2</v>
      </c>
      <c r="J153" s="1">
        <v>25</v>
      </c>
      <c r="K153" s="1">
        <v>30</v>
      </c>
      <c r="L153" s="1">
        <v>48.298800000000007</v>
      </c>
      <c r="M153" s="1">
        <v>3.5771999999999999</v>
      </c>
      <c r="N153" s="1">
        <v>0</v>
      </c>
      <c r="O153" s="1">
        <v>0</v>
      </c>
      <c r="P153" s="1">
        <v>5.8999999999999997E-2</v>
      </c>
      <c r="Q153" s="1">
        <f t="shared" si="8"/>
        <v>140.84490869242052</v>
      </c>
      <c r="R153" s="1">
        <f t="shared" si="9"/>
        <v>189143.70869242051</v>
      </c>
      <c r="S153" s="1">
        <f t="shared" si="10"/>
        <v>3.5771999999999999</v>
      </c>
      <c r="U153">
        <v>0</v>
      </c>
      <c r="V153">
        <v>0</v>
      </c>
      <c r="W153">
        <v>0</v>
      </c>
      <c r="X153">
        <v>2094.0144925674313</v>
      </c>
      <c r="Y153">
        <v>1875.2271193806023</v>
      </c>
      <c r="Z153">
        <v>1771.9747939546423</v>
      </c>
      <c r="AB153" s="1" t="s">
        <v>2013</v>
      </c>
      <c r="AC153">
        <f t="shared" si="11"/>
        <v>140844.90869242052</v>
      </c>
    </row>
    <row r="154" spans="1:29" x14ac:dyDescent="0.2">
      <c r="A154" s="1" t="s">
        <v>2014</v>
      </c>
      <c r="B154" s="1" t="s">
        <v>575</v>
      </c>
      <c r="C154" s="1" t="s">
        <v>575</v>
      </c>
      <c r="D154" s="1" t="s">
        <v>36</v>
      </c>
      <c r="E154" s="1" t="s">
        <v>870</v>
      </c>
      <c r="F154" s="1" t="s">
        <v>856</v>
      </c>
      <c r="G154" s="1">
        <v>1779.3258169946967</v>
      </c>
      <c r="H154" s="1">
        <v>84.40165910589036</v>
      </c>
      <c r="I154" s="1">
        <v>2</v>
      </c>
      <c r="J154" s="1">
        <v>25</v>
      </c>
      <c r="K154" s="1">
        <v>30</v>
      </c>
      <c r="L154" s="1">
        <v>44.639800000000001</v>
      </c>
      <c r="M154" s="1">
        <v>3.3062</v>
      </c>
      <c r="N154" s="1">
        <v>0</v>
      </c>
      <c r="O154" s="1">
        <v>0</v>
      </c>
      <c r="P154" s="1">
        <v>5.8999999999999997E-2</v>
      </c>
      <c r="Q154" s="1">
        <f t="shared" si="8"/>
        <v>133.95216945205311</v>
      </c>
      <c r="R154" s="1">
        <f t="shared" si="9"/>
        <v>178591.96945205313</v>
      </c>
      <c r="S154" s="1">
        <f t="shared" si="10"/>
        <v>3.3062</v>
      </c>
      <c r="U154">
        <v>0</v>
      </c>
      <c r="V154">
        <v>0</v>
      </c>
      <c r="W154">
        <v>0</v>
      </c>
      <c r="X154">
        <v>1986.9241486956398</v>
      </c>
      <c r="Y154">
        <v>1779.3258169946967</v>
      </c>
      <c r="Z154">
        <v>1681.35393593752</v>
      </c>
      <c r="AB154" s="1" t="s">
        <v>2014</v>
      </c>
      <c r="AC154">
        <f t="shared" si="11"/>
        <v>133952.16945205312</v>
      </c>
    </row>
    <row r="155" spans="1:29" x14ac:dyDescent="0.2">
      <c r="A155" s="1" t="s">
        <v>2015</v>
      </c>
      <c r="B155" s="1" t="s">
        <v>575</v>
      </c>
      <c r="C155" s="1" t="s">
        <v>575</v>
      </c>
      <c r="D155" s="1" t="s">
        <v>36</v>
      </c>
      <c r="E155" s="1" t="s">
        <v>872</v>
      </c>
      <c r="F155" s="1" t="s">
        <v>856</v>
      </c>
      <c r="G155" s="1">
        <v>1779.3258169946967</v>
      </c>
      <c r="H155" s="1">
        <v>74.5444438471674</v>
      </c>
      <c r="I155" s="1">
        <v>2</v>
      </c>
      <c r="J155" s="1">
        <v>25</v>
      </c>
      <c r="K155" s="1">
        <v>30</v>
      </c>
      <c r="L155" s="1">
        <v>44.639800000000001</v>
      </c>
      <c r="M155" s="1">
        <v>3.3062</v>
      </c>
      <c r="N155" s="1">
        <v>0</v>
      </c>
      <c r="O155" s="1">
        <v>0</v>
      </c>
      <c r="P155" s="1">
        <v>5.8999999999999997E-2</v>
      </c>
      <c r="Q155" s="1">
        <f t="shared" si="8"/>
        <v>133.24369925692329</v>
      </c>
      <c r="R155" s="1">
        <f t="shared" si="9"/>
        <v>177883.4992569233</v>
      </c>
      <c r="S155" s="1">
        <f t="shared" si="10"/>
        <v>3.3062</v>
      </c>
      <c r="U155">
        <v>0</v>
      </c>
      <c r="V155">
        <v>0</v>
      </c>
      <c r="W155">
        <v>0</v>
      </c>
      <c r="X155">
        <v>1986.9241486956398</v>
      </c>
      <c r="Y155">
        <v>1779.3258169946967</v>
      </c>
      <c r="Z155">
        <v>1681.35393593752</v>
      </c>
      <c r="AB155" s="1" t="s">
        <v>2015</v>
      </c>
      <c r="AC155">
        <f t="shared" si="11"/>
        <v>133243.69925692328</v>
      </c>
    </row>
    <row r="156" spans="1:29" x14ac:dyDescent="0.2">
      <c r="A156" s="1" t="s">
        <v>2016</v>
      </c>
      <c r="B156" s="1" t="s">
        <v>575</v>
      </c>
      <c r="C156" s="1" t="s">
        <v>575</v>
      </c>
      <c r="D156" s="1" t="s">
        <v>36</v>
      </c>
      <c r="E156" s="1" t="s">
        <v>874</v>
      </c>
      <c r="F156" s="1" t="s">
        <v>856</v>
      </c>
      <c r="G156" s="1">
        <v>1779.3258169946967</v>
      </c>
      <c r="H156" s="1">
        <v>74.5444438471674</v>
      </c>
      <c r="I156" s="1">
        <v>2</v>
      </c>
      <c r="J156" s="1">
        <v>25</v>
      </c>
      <c r="K156" s="1">
        <v>30</v>
      </c>
      <c r="L156" s="1">
        <v>44.639800000000001</v>
      </c>
      <c r="M156" s="1">
        <v>3.3062</v>
      </c>
      <c r="N156" s="1">
        <v>0</v>
      </c>
      <c r="O156" s="1">
        <v>0</v>
      </c>
      <c r="P156" s="1">
        <v>5.8999999999999997E-2</v>
      </c>
      <c r="Q156" s="1">
        <f t="shared" si="8"/>
        <v>133.24369925692329</v>
      </c>
      <c r="R156" s="1">
        <f t="shared" si="9"/>
        <v>177883.4992569233</v>
      </c>
      <c r="S156" s="1">
        <f t="shared" si="10"/>
        <v>3.3062</v>
      </c>
      <c r="U156">
        <v>0</v>
      </c>
      <c r="V156">
        <v>0</v>
      </c>
      <c r="W156">
        <v>0</v>
      </c>
      <c r="X156">
        <v>1986.9241486956398</v>
      </c>
      <c r="Y156">
        <v>1779.3258169946967</v>
      </c>
      <c r="Z156">
        <v>1681.35393593752</v>
      </c>
      <c r="AB156" s="1" t="s">
        <v>2016</v>
      </c>
      <c r="AC156">
        <f t="shared" si="11"/>
        <v>133243.69925692328</v>
      </c>
    </row>
    <row r="157" spans="1:29" x14ac:dyDescent="0.2">
      <c r="A157" s="1" t="s">
        <v>2017</v>
      </c>
      <c r="B157" s="1" t="s">
        <v>575</v>
      </c>
      <c r="C157" s="1" t="s">
        <v>575</v>
      </c>
      <c r="D157" s="1" t="s">
        <v>35</v>
      </c>
      <c r="E157" s="1" t="s">
        <v>876</v>
      </c>
      <c r="F157" s="1" t="s">
        <v>877</v>
      </c>
      <c r="G157" s="1">
        <v>1688.1799510907367</v>
      </c>
      <c r="H157" s="1">
        <v>98.76020276520299</v>
      </c>
      <c r="I157" s="1">
        <v>2</v>
      </c>
      <c r="J157" s="1">
        <v>25</v>
      </c>
      <c r="K157" s="1">
        <v>30</v>
      </c>
      <c r="L157" s="1">
        <v>37.687700000000007</v>
      </c>
      <c r="M157" s="1">
        <v>2.7913000000000001</v>
      </c>
      <c r="N157" s="1">
        <v>0</v>
      </c>
      <c r="O157" s="1">
        <v>0</v>
      </c>
      <c r="P157" s="1">
        <v>5.8999999999999997E-2</v>
      </c>
      <c r="Q157" s="1">
        <f t="shared" si="8"/>
        <v>128.43321427594279</v>
      </c>
      <c r="R157" s="1">
        <f t="shared" si="9"/>
        <v>166120.91427594281</v>
      </c>
      <c r="S157" s="1">
        <f t="shared" si="10"/>
        <v>2.7913000000000001</v>
      </c>
      <c r="U157">
        <v>0</v>
      </c>
      <c r="V157">
        <v>0</v>
      </c>
      <c r="W157">
        <v>0</v>
      </c>
      <c r="X157">
        <v>1885.1440698092263</v>
      </c>
      <c r="Y157">
        <v>1688.1799510907367</v>
      </c>
      <c r="Z157">
        <v>1595.2266741857095</v>
      </c>
      <c r="AB157" s="1" t="s">
        <v>2017</v>
      </c>
      <c r="AC157">
        <f t="shared" si="11"/>
        <v>128433.2142759428</v>
      </c>
    </row>
    <row r="158" spans="1:29" x14ac:dyDescent="0.2">
      <c r="A158" s="1" t="s">
        <v>2018</v>
      </c>
      <c r="B158" s="1" t="s">
        <v>575</v>
      </c>
      <c r="C158" s="1" t="s">
        <v>575</v>
      </c>
      <c r="D158" s="1" t="s">
        <v>35</v>
      </c>
      <c r="E158" s="1" t="s">
        <v>879</v>
      </c>
      <c r="F158" s="1" t="s">
        <v>880</v>
      </c>
      <c r="G158" s="1">
        <v>1719.8828609703751</v>
      </c>
      <c r="H158" s="1">
        <v>98.76020276520299</v>
      </c>
      <c r="I158" s="1">
        <v>2</v>
      </c>
      <c r="J158" s="1">
        <v>25</v>
      </c>
      <c r="K158" s="1">
        <v>30</v>
      </c>
      <c r="L158" s="1">
        <v>38.419500000000006</v>
      </c>
      <c r="M158" s="1">
        <v>2.8454999999999999</v>
      </c>
      <c r="N158" s="1">
        <v>0</v>
      </c>
      <c r="O158" s="1">
        <v>0</v>
      </c>
      <c r="P158" s="1">
        <v>5.8999999999999997E-2</v>
      </c>
      <c r="Q158" s="1">
        <f t="shared" si="8"/>
        <v>130.71180576036178</v>
      </c>
      <c r="R158" s="1">
        <f t="shared" si="9"/>
        <v>169131.30576036178</v>
      </c>
      <c r="S158" s="1">
        <f t="shared" si="10"/>
        <v>2.8454999999999999</v>
      </c>
      <c r="U158">
        <v>0</v>
      </c>
      <c r="V158">
        <v>0</v>
      </c>
      <c r="W158">
        <v>0</v>
      </c>
      <c r="X158">
        <v>1920.5458363784137</v>
      </c>
      <c r="Y158">
        <v>1719.8828609703751</v>
      </c>
      <c r="Z158">
        <v>1625.1839826211219</v>
      </c>
      <c r="AB158" s="1" t="s">
        <v>2018</v>
      </c>
      <c r="AC158">
        <f t="shared" si="11"/>
        <v>130711.80576036178</v>
      </c>
    </row>
    <row r="159" spans="1:29" x14ac:dyDescent="0.2">
      <c r="A159" s="1" t="s">
        <v>2019</v>
      </c>
      <c r="B159" s="1" t="s">
        <v>575</v>
      </c>
      <c r="C159" s="1" t="s">
        <v>575</v>
      </c>
      <c r="D159" s="1" t="s">
        <v>35</v>
      </c>
      <c r="E159" s="1" t="s">
        <v>882</v>
      </c>
      <c r="F159" s="1" t="s">
        <v>877</v>
      </c>
      <c r="G159" s="1">
        <v>1688.1799510907367</v>
      </c>
      <c r="H159" s="1">
        <v>98.76020276520299</v>
      </c>
      <c r="I159" s="1">
        <v>2</v>
      </c>
      <c r="J159" s="1">
        <v>25</v>
      </c>
      <c r="K159" s="1">
        <v>30</v>
      </c>
      <c r="L159" s="1">
        <v>37.687700000000007</v>
      </c>
      <c r="M159" s="1">
        <v>2.7913000000000001</v>
      </c>
      <c r="N159" s="1">
        <v>0</v>
      </c>
      <c r="O159" s="1">
        <v>0</v>
      </c>
      <c r="P159" s="1">
        <v>5.8999999999999997E-2</v>
      </c>
      <c r="Q159" s="1">
        <f t="shared" si="8"/>
        <v>128.43321427594279</v>
      </c>
      <c r="R159" s="1">
        <f t="shared" si="9"/>
        <v>166120.91427594281</v>
      </c>
      <c r="S159" s="1">
        <f t="shared" si="10"/>
        <v>2.7913000000000001</v>
      </c>
      <c r="U159">
        <v>0</v>
      </c>
      <c r="V159">
        <v>0</v>
      </c>
      <c r="W159">
        <v>0</v>
      </c>
      <c r="X159">
        <v>1885.1440698092263</v>
      </c>
      <c r="Y159">
        <v>1688.1799510907367</v>
      </c>
      <c r="Z159">
        <v>1595.2266741857095</v>
      </c>
      <c r="AB159" s="1" t="s">
        <v>2019</v>
      </c>
      <c r="AC159">
        <f t="shared" si="11"/>
        <v>128433.2142759428</v>
      </c>
    </row>
    <row r="160" spans="1:29" x14ac:dyDescent="0.2">
      <c r="A160" s="1" t="s">
        <v>2020</v>
      </c>
      <c r="B160" s="1" t="s">
        <v>575</v>
      </c>
      <c r="C160" s="1" t="s">
        <v>575</v>
      </c>
      <c r="D160" s="1" t="s">
        <v>35</v>
      </c>
      <c r="E160" s="1" t="s">
        <v>884</v>
      </c>
      <c r="F160" s="1" t="s">
        <v>877</v>
      </c>
      <c r="G160" s="1">
        <v>1688.1799510907367</v>
      </c>
      <c r="H160" s="1">
        <v>70.550701487962556</v>
      </c>
      <c r="I160" s="1">
        <v>2</v>
      </c>
      <c r="J160" s="1">
        <v>25</v>
      </c>
      <c r="K160" s="1">
        <v>30</v>
      </c>
      <c r="L160" s="1">
        <v>37.687700000000007</v>
      </c>
      <c r="M160" s="1">
        <v>2.7913000000000001</v>
      </c>
      <c r="N160" s="1">
        <v>0</v>
      </c>
      <c r="O160" s="1">
        <v>0</v>
      </c>
      <c r="P160" s="1">
        <v>5.8999999999999997E-2</v>
      </c>
      <c r="Q160" s="1">
        <f t="shared" si="8"/>
        <v>126.40570545627732</v>
      </c>
      <c r="R160" s="1">
        <f t="shared" si="9"/>
        <v>164093.40545627731</v>
      </c>
      <c r="S160" s="1">
        <f t="shared" si="10"/>
        <v>2.7913000000000001</v>
      </c>
      <c r="U160">
        <v>0</v>
      </c>
      <c r="V160">
        <v>0</v>
      </c>
      <c r="W160">
        <v>0</v>
      </c>
      <c r="X160">
        <v>1885.1440698092263</v>
      </c>
      <c r="Y160">
        <v>1688.1799510907367</v>
      </c>
      <c r="Z160">
        <v>1595.2266741857095</v>
      </c>
      <c r="AB160" s="1" t="s">
        <v>2020</v>
      </c>
      <c r="AC160">
        <f t="shared" si="11"/>
        <v>126405.70545627731</v>
      </c>
    </row>
    <row r="161" spans="1:29" x14ac:dyDescent="0.2">
      <c r="A161" s="1" t="s">
        <v>2021</v>
      </c>
      <c r="B161" s="1" t="s">
        <v>575</v>
      </c>
      <c r="C161" s="1" t="s">
        <v>575</v>
      </c>
      <c r="D161" s="1" t="s">
        <v>35</v>
      </c>
      <c r="E161" s="1" t="s">
        <v>886</v>
      </c>
      <c r="F161" s="1" t="s">
        <v>718</v>
      </c>
      <c r="G161" s="1">
        <v>1640.6255862712792</v>
      </c>
      <c r="H161" s="1">
        <v>106.64597497218134</v>
      </c>
      <c r="I161" s="1">
        <v>2</v>
      </c>
      <c r="J161" s="1">
        <v>25</v>
      </c>
      <c r="K161" s="1">
        <v>30</v>
      </c>
      <c r="L161" s="1">
        <v>36.590000000000003</v>
      </c>
      <c r="M161" s="1">
        <v>2.71</v>
      </c>
      <c r="N161" s="1">
        <v>0</v>
      </c>
      <c r="O161" s="1">
        <v>0</v>
      </c>
      <c r="P161" s="1">
        <v>5.8999999999999997E-2</v>
      </c>
      <c r="Q161" s="1">
        <f t="shared" si="8"/>
        <v>125.58210320541816</v>
      </c>
      <c r="R161" s="1">
        <f t="shared" si="9"/>
        <v>162172.10320541819</v>
      </c>
      <c r="S161" s="1">
        <f t="shared" si="10"/>
        <v>2.71</v>
      </c>
      <c r="U161">
        <v>0</v>
      </c>
      <c r="V161">
        <v>0</v>
      </c>
      <c r="W161">
        <v>0</v>
      </c>
      <c r="X161">
        <v>1832.041419955445</v>
      </c>
      <c r="Y161">
        <v>1640.6255862712792</v>
      </c>
      <c r="Z161">
        <v>1550.2907115325906</v>
      </c>
      <c r="AB161" s="1" t="s">
        <v>2021</v>
      </c>
      <c r="AC161">
        <f t="shared" si="11"/>
        <v>125582.10320541817</v>
      </c>
    </row>
    <row r="162" spans="1:29" x14ac:dyDescent="0.2">
      <c r="A162" s="1" t="s">
        <v>2022</v>
      </c>
      <c r="B162" s="1" t="s">
        <v>575</v>
      </c>
      <c r="C162" s="1" t="s">
        <v>575</v>
      </c>
      <c r="D162" s="1" t="s">
        <v>35</v>
      </c>
      <c r="E162" s="1" t="s">
        <v>888</v>
      </c>
      <c r="F162" s="1" t="s">
        <v>877</v>
      </c>
      <c r="G162" s="1">
        <v>1688.1799510907367</v>
      </c>
      <c r="H162" s="1">
        <v>98.76020276520299</v>
      </c>
      <c r="I162" s="1">
        <v>2</v>
      </c>
      <c r="J162" s="1">
        <v>25</v>
      </c>
      <c r="K162" s="1">
        <v>30</v>
      </c>
      <c r="L162" s="1">
        <v>37.687700000000007</v>
      </c>
      <c r="M162" s="1">
        <v>2.7913000000000001</v>
      </c>
      <c r="N162" s="1">
        <v>0</v>
      </c>
      <c r="O162" s="1">
        <v>0</v>
      </c>
      <c r="P162" s="1">
        <v>5.8999999999999997E-2</v>
      </c>
      <c r="Q162" s="1">
        <f t="shared" si="8"/>
        <v>128.43321427594279</v>
      </c>
      <c r="R162" s="1">
        <f t="shared" si="9"/>
        <v>166120.91427594281</v>
      </c>
      <c r="S162" s="1">
        <f t="shared" si="10"/>
        <v>2.7913000000000001</v>
      </c>
      <c r="U162">
        <v>0</v>
      </c>
      <c r="V162">
        <v>0</v>
      </c>
      <c r="W162">
        <v>0</v>
      </c>
      <c r="X162">
        <v>1885.1440698092263</v>
      </c>
      <c r="Y162">
        <v>1688.1799510907367</v>
      </c>
      <c r="Z162">
        <v>1595.2266741857095</v>
      </c>
      <c r="AB162" s="1" t="s">
        <v>2022</v>
      </c>
      <c r="AC162">
        <f t="shared" si="11"/>
        <v>128433.2142759428</v>
      </c>
    </row>
    <row r="163" spans="1:29" x14ac:dyDescent="0.2">
      <c r="A163" s="1" t="s">
        <v>2023</v>
      </c>
      <c r="B163" s="1" t="s">
        <v>575</v>
      </c>
      <c r="C163" s="1" t="s">
        <v>575</v>
      </c>
      <c r="D163" s="1" t="s">
        <v>38</v>
      </c>
      <c r="E163" s="1" t="s">
        <v>890</v>
      </c>
      <c r="F163" s="1" t="s">
        <v>891</v>
      </c>
      <c r="G163" s="1">
        <v>1645.3810227532251</v>
      </c>
      <c r="H163" s="1">
        <v>109.88222430375041</v>
      </c>
      <c r="I163" s="1">
        <v>2</v>
      </c>
      <c r="J163" s="1">
        <v>25</v>
      </c>
      <c r="K163" s="1">
        <v>30</v>
      </c>
      <c r="L163" s="1">
        <v>36.955900000000007</v>
      </c>
      <c r="M163" s="1">
        <v>2.7370999999999999</v>
      </c>
      <c r="N163" s="1">
        <v>0</v>
      </c>
      <c r="O163" s="1">
        <v>0</v>
      </c>
      <c r="P163" s="1">
        <v>5.8999999999999997E-2</v>
      </c>
      <c r="Q163" s="1">
        <f t="shared" si="8"/>
        <v>126.1564917177018</v>
      </c>
      <c r="R163" s="1">
        <f t="shared" si="9"/>
        <v>163112.3917177018</v>
      </c>
      <c r="S163" s="1">
        <f t="shared" si="10"/>
        <v>2.7370999999999999</v>
      </c>
      <c r="U163">
        <v>0</v>
      </c>
      <c r="V163">
        <v>0</v>
      </c>
      <c r="W163">
        <v>0</v>
      </c>
      <c r="X163">
        <v>1837.3516849408231</v>
      </c>
      <c r="Y163">
        <v>1645.3810227532251</v>
      </c>
      <c r="Z163">
        <v>1554.7843077979026</v>
      </c>
      <c r="AB163" s="1" t="s">
        <v>2023</v>
      </c>
      <c r="AC163">
        <f t="shared" si="11"/>
        <v>126156.49171770179</v>
      </c>
    </row>
    <row r="164" spans="1:29" x14ac:dyDescent="0.2">
      <c r="A164" s="1" t="s">
        <v>2024</v>
      </c>
      <c r="B164" s="1" t="s">
        <v>575</v>
      </c>
      <c r="C164" s="1" t="s">
        <v>575</v>
      </c>
      <c r="D164" s="1" t="s">
        <v>38</v>
      </c>
      <c r="E164" s="1" t="s">
        <v>893</v>
      </c>
      <c r="F164" s="1" t="s">
        <v>891</v>
      </c>
      <c r="G164" s="1">
        <v>1645.3810227532251</v>
      </c>
      <c r="H164" s="1">
        <v>109.88222430375041</v>
      </c>
      <c r="I164" s="1">
        <v>2</v>
      </c>
      <c r="J164" s="1">
        <v>25</v>
      </c>
      <c r="K164" s="1">
        <v>30</v>
      </c>
      <c r="L164" s="1">
        <v>36.955900000000007</v>
      </c>
      <c r="M164" s="1">
        <v>2.7370999999999999</v>
      </c>
      <c r="N164" s="1">
        <v>0</v>
      </c>
      <c r="O164" s="1">
        <v>0</v>
      </c>
      <c r="P164" s="1">
        <v>5.8999999999999997E-2</v>
      </c>
      <c r="Q164" s="1">
        <f t="shared" si="8"/>
        <v>126.1564917177018</v>
      </c>
      <c r="R164" s="1">
        <f t="shared" si="9"/>
        <v>163112.3917177018</v>
      </c>
      <c r="S164" s="1">
        <f t="shared" si="10"/>
        <v>2.7370999999999999</v>
      </c>
      <c r="U164">
        <v>0</v>
      </c>
      <c r="V164">
        <v>0</v>
      </c>
      <c r="W164">
        <v>0</v>
      </c>
      <c r="X164">
        <v>1837.3516849408231</v>
      </c>
      <c r="Y164">
        <v>1645.3810227532251</v>
      </c>
      <c r="Z164">
        <v>1554.7843077979026</v>
      </c>
      <c r="AB164" s="1" t="s">
        <v>2024</v>
      </c>
      <c r="AC164">
        <f t="shared" si="11"/>
        <v>126156.49171770179</v>
      </c>
    </row>
    <row r="165" spans="1:29" x14ac:dyDescent="0.2">
      <c r="A165" s="1" t="s">
        <v>2025</v>
      </c>
      <c r="B165" s="1" t="s">
        <v>575</v>
      </c>
      <c r="C165" s="1" t="s">
        <v>575</v>
      </c>
      <c r="D165" s="1" t="s">
        <v>38</v>
      </c>
      <c r="E165" s="1" t="s">
        <v>895</v>
      </c>
      <c r="F165" s="1" t="s">
        <v>891</v>
      </c>
      <c r="G165" s="1">
        <v>1645.3810227532251</v>
      </c>
      <c r="H165" s="1">
        <v>96.739270625453159</v>
      </c>
      <c r="I165" s="1">
        <v>2</v>
      </c>
      <c r="J165" s="1">
        <v>25</v>
      </c>
      <c r="K165" s="1">
        <v>30</v>
      </c>
      <c r="L165" s="1">
        <v>36.955900000000007</v>
      </c>
      <c r="M165" s="1">
        <v>2.7370999999999999</v>
      </c>
      <c r="N165" s="1">
        <v>0</v>
      </c>
      <c r="O165" s="1">
        <v>0</v>
      </c>
      <c r="P165" s="1">
        <v>5.8999999999999997E-2</v>
      </c>
      <c r="Q165" s="1">
        <f t="shared" si="8"/>
        <v>125.21186479086202</v>
      </c>
      <c r="R165" s="1">
        <f t="shared" si="9"/>
        <v>162167.76479086204</v>
      </c>
      <c r="S165" s="1">
        <f t="shared" si="10"/>
        <v>2.7370999999999999</v>
      </c>
      <c r="U165">
        <v>0</v>
      </c>
      <c r="V165">
        <v>0</v>
      </c>
      <c r="W165">
        <v>0</v>
      </c>
      <c r="X165">
        <v>1837.3516849408231</v>
      </c>
      <c r="Y165">
        <v>1645.3810227532251</v>
      </c>
      <c r="Z165">
        <v>1554.7843077979026</v>
      </c>
      <c r="AB165" s="1" t="s">
        <v>2025</v>
      </c>
      <c r="AC165">
        <f t="shared" si="11"/>
        <v>125211.86479086202</v>
      </c>
    </row>
    <row r="166" spans="1:29" x14ac:dyDescent="0.2">
      <c r="A166" s="1" t="s">
        <v>2026</v>
      </c>
      <c r="B166" s="1" t="s">
        <v>575</v>
      </c>
      <c r="C166" s="1" t="s">
        <v>575</v>
      </c>
      <c r="D166" s="1" t="s">
        <v>38</v>
      </c>
      <c r="E166" s="1" t="s">
        <v>897</v>
      </c>
      <c r="F166" s="1" t="s">
        <v>891</v>
      </c>
      <c r="G166" s="1">
        <v>1645.3810227532251</v>
      </c>
      <c r="H166" s="1">
        <v>96.739270625453159</v>
      </c>
      <c r="I166" s="1">
        <v>2</v>
      </c>
      <c r="J166" s="1">
        <v>25</v>
      </c>
      <c r="K166" s="1">
        <v>30</v>
      </c>
      <c r="L166" s="1">
        <v>36.955900000000007</v>
      </c>
      <c r="M166" s="1">
        <v>2.7370999999999999</v>
      </c>
      <c r="N166" s="1">
        <v>0</v>
      </c>
      <c r="O166" s="1">
        <v>0</v>
      </c>
      <c r="P166" s="1">
        <v>5.8999999999999997E-2</v>
      </c>
      <c r="Q166" s="1">
        <f t="shared" si="8"/>
        <v>125.21186479086202</v>
      </c>
      <c r="R166" s="1">
        <f t="shared" si="9"/>
        <v>162167.76479086204</v>
      </c>
      <c r="S166" s="1">
        <f t="shared" si="10"/>
        <v>2.7370999999999999</v>
      </c>
      <c r="U166">
        <v>0</v>
      </c>
      <c r="V166">
        <v>0</v>
      </c>
      <c r="W166">
        <v>0</v>
      </c>
      <c r="X166">
        <v>1837.3516849408231</v>
      </c>
      <c r="Y166">
        <v>1645.3810227532251</v>
      </c>
      <c r="Z166">
        <v>1554.7843077979026</v>
      </c>
      <c r="AB166" s="1" t="s">
        <v>2026</v>
      </c>
      <c r="AC166">
        <f t="shared" si="11"/>
        <v>125211.86479086202</v>
      </c>
    </row>
    <row r="167" spans="1:29" x14ac:dyDescent="0.2">
      <c r="A167" s="1" t="s">
        <v>2027</v>
      </c>
      <c r="B167" s="1" t="s">
        <v>575</v>
      </c>
      <c r="C167" s="1" t="s">
        <v>575</v>
      </c>
      <c r="D167" s="1" t="s">
        <v>38</v>
      </c>
      <c r="E167" s="1" t="s">
        <v>899</v>
      </c>
      <c r="F167" s="1" t="s">
        <v>900</v>
      </c>
      <c r="G167" s="1">
        <v>1748.4154798620493</v>
      </c>
      <c r="H167" s="1">
        <v>96.739270625453159</v>
      </c>
      <c r="I167" s="1">
        <v>2</v>
      </c>
      <c r="J167" s="1">
        <v>25</v>
      </c>
      <c r="K167" s="1">
        <v>30</v>
      </c>
      <c r="L167" s="1">
        <v>41.346699999999998</v>
      </c>
      <c r="M167" s="1">
        <v>3.0622999999999996</v>
      </c>
      <c r="N167" s="1">
        <v>0</v>
      </c>
      <c r="O167" s="1">
        <v>0</v>
      </c>
      <c r="P167" s="1">
        <v>5.8999999999999997E-2</v>
      </c>
      <c r="Q167" s="1">
        <f t="shared" si="8"/>
        <v>132.61728711522369</v>
      </c>
      <c r="R167" s="1">
        <f t="shared" si="9"/>
        <v>173963.98711522369</v>
      </c>
      <c r="S167" s="1">
        <f t="shared" si="10"/>
        <v>3.0622999999999996</v>
      </c>
      <c r="U167">
        <v>0</v>
      </c>
      <c r="V167">
        <v>0</v>
      </c>
      <c r="W167">
        <v>0</v>
      </c>
      <c r="X167">
        <v>1952.4074262906822</v>
      </c>
      <c r="Y167">
        <v>1748.4154798620493</v>
      </c>
      <c r="Z167">
        <v>1652.1455602129929</v>
      </c>
      <c r="AB167" s="1" t="s">
        <v>2027</v>
      </c>
      <c r="AC167">
        <f t="shared" si="11"/>
        <v>132617.28711522368</v>
      </c>
    </row>
    <row r="168" spans="1:29" x14ac:dyDescent="0.2">
      <c r="A168" s="1" t="s">
        <v>2028</v>
      </c>
      <c r="B168" s="1" t="s">
        <v>575</v>
      </c>
      <c r="C168" s="1" t="s">
        <v>575</v>
      </c>
      <c r="D168" s="1" t="s">
        <v>38</v>
      </c>
      <c r="E168" s="1" t="s">
        <v>902</v>
      </c>
      <c r="F168" s="1" t="s">
        <v>900</v>
      </c>
      <c r="G168" s="1">
        <v>1748.4154798620493</v>
      </c>
      <c r="H168" s="1">
        <v>109.88222430375041</v>
      </c>
      <c r="I168" s="1">
        <v>2</v>
      </c>
      <c r="J168" s="1">
        <v>25</v>
      </c>
      <c r="K168" s="1">
        <v>30</v>
      </c>
      <c r="L168" s="1">
        <v>41.346699999999998</v>
      </c>
      <c r="M168" s="1">
        <v>3.0622999999999996</v>
      </c>
      <c r="N168" s="1">
        <v>0</v>
      </c>
      <c r="O168" s="1">
        <v>0</v>
      </c>
      <c r="P168" s="1">
        <v>5.8999999999999997E-2</v>
      </c>
      <c r="Q168" s="1">
        <f t="shared" ref="Q168:Q174" si="12">(P168*(G168+H168))/(1-(1+P168)^(-K168))</f>
        <v>133.56191404206345</v>
      </c>
      <c r="R168" s="1">
        <f t="shared" ref="R168:R174" si="13">(L168+Q168)*1000</f>
        <v>174908.61404206345</v>
      </c>
      <c r="S168" s="1">
        <f t="shared" ref="S168:S174" si="14">(N168*O168)+M168</f>
        <v>3.0622999999999996</v>
      </c>
      <c r="U168">
        <v>0</v>
      </c>
      <c r="V168">
        <v>0</v>
      </c>
      <c r="W168">
        <v>0</v>
      </c>
      <c r="X168">
        <v>1952.4074262906822</v>
      </c>
      <c r="Y168">
        <v>1748.4154798620493</v>
      </c>
      <c r="Z168">
        <v>1652.1455602129929</v>
      </c>
      <c r="AB168" s="1" t="s">
        <v>2028</v>
      </c>
      <c r="AC168">
        <f t="shared" ref="AC168:AC174" si="15">Q168*1000</f>
        <v>133561.91404206344</v>
      </c>
    </row>
    <row r="169" spans="1:29" x14ac:dyDescent="0.2">
      <c r="A169" s="1" t="s">
        <v>2029</v>
      </c>
      <c r="B169" s="1" t="s">
        <v>575</v>
      </c>
      <c r="C169" s="1" t="s">
        <v>575</v>
      </c>
      <c r="D169" s="1" t="s">
        <v>38</v>
      </c>
      <c r="E169" s="1" t="s">
        <v>904</v>
      </c>
      <c r="F169" s="1" t="s">
        <v>900</v>
      </c>
      <c r="G169" s="1">
        <v>1748.4154798620493</v>
      </c>
      <c r="H169" s="1">
        <v>109.88222430375041</v>
      </c>
      <c r="I169" s="1">
        <v>2</v>
      </c>
      <c r="J169" s="1">
        <v>25</v>
      </c>
      <c r="K169" s="1">
        <v>30</v>
      </c>
      <c r="L169" s="1">
        <v>41.346699999999998</v>
      </c>
      <c r="M169" s="1">
        <v>3.0622999999999996</v>
      </c>
      <c r="N169" s="1">
        <v>0</v>
      </c>
      <c r="O169" s="1">
        <v>0</v>
      </c>
      <c r="P169" s="1">
        <v>5.8999999999999997E-2</v>
      </c>
      <c r="Q169" s="1">
        <f t="shared" si="12"/>
        <v>133.56191404206345</v>
      </c>
      <c r="R169" s="1">
        <f t="shared" si="13"/>
        <v>174908.61404206345</v>
      </c>
      <c r="S169" s="1">
        <f t="shared" si="14"/>
        <v>3.0622999999999996</v>
      </c>
      <c r="U169">
        <v>0</v>
      </c>
      <c r="V169">
        <v>0</v>
      </c>
      <c r="W169">
        <v>0</v>
      </c>
      <c r="X169">
        <v>1952.4074262906822</v>
      </c>
      <c r="Y169">
        <v>1748.4154798620493</v>
      </c>
      <c r="Z169">
        <v>1652.1455602129929</v>
      </c>
      <c r="AB169" s="1" t="s">
        <v>2029</v>
      </c>
      <c r="AC169">
        <f t="shared" si="15"/>
        <v>133561.91404206344</v>
      </c>
    </row>
    <row r="170" spans="1:29" x14ac:dyDescent="0.2">
      <c r="A170" s="1" t="s">
        <v>2030</v>
      </c>
      <c r="B170" s="1" t="s">
        <v>575</v>
      </c>
      <c r="C170" s="1" t="s">
        <v>575</v>
      </c>
      <c r="D170" s="1" t="s">
        <v>38</v>
      </c>
      <c r="E170" s="1" t="s">
        <v>906</v>
      </c>
      <c r="F170" s="1" t="s">
        <v>900</v>
      </c>
      <c r="G170" s="1">
        <v>1748.4154798620493</v>
      </c>
      <c r="H170" s="1">
        <v>109.88222430375041</v>
      </c>
      <c r="I170" s="1">
        <v>2</v>
      </c>
      <c r="J170" s="1">
        <v>25</v>
      </c>
      <c r="K170" s="1">
        <v>30</v>
      </c>
      <c r="L170" s="1">
        <v>41.346699999999998</v>
      </c>
      <c r="M170" s="1">
        <v>3.0622999999999996</v>
      </c>
      <c r="N170" s="1">
        <v>0</v>
      </c>
      <c r="O170" s="1">
        <v>0</v>
      </c>
      <c r="P170" s="1">
        <v>5.8999999999999997E-2</v>
      </c>
      <c r="Q170" s="1">
        <f t="shared" si="12"/>
        <v>133.56191404206345</v>
      </c>
      <c r="R170" s="1">
        <f t="shared" si="13"/>
        <v>174908.61404206345</v>
      </c>
      <c r="S170" s="1">
        <f t="shared" si="14"/>
        <v>3.0622999999999996</v>
      </c>
      <c r="U170">
        <v>0</v>
      </c>
      <c r="V170">
        <v>0</v>
      </c>
      <c r="W170">
        <v>0</v>
      </c>
      <c r="X170">
        <v>1952.4074262906822</v>
      </c>
      <c r="Y170">
        <v>1748.4154798620493</v>
      </c>
      <c r="Z170">
        <v>1652.1455602129929</v>
      </c>
      <c r="AB170" s="1" t="s">
        <v>2030</v>
      </c>
      <c r="AC170">
        <f t="shared" si="15"/>
        <v>133561.91404206344</v>
      </c>
    </row>
    <row r="171" spans="1:29" x14ac:dyDescent="0.2">
      <c r="A171" s="1" t="s">
        <v>2031</v>
      </c>
      <c r="B171" s="1" t="s">
        <v>575</v>
      </c>
      <c r="C171" s="1" t="s">
        <v>575</v>
      </c>
      <c r="D171" s="1" t="s">
        <v>38</v>
      </c>
      <c r="E171" s="1" t="s">
        <v>908</v>
      </c>
      <c r="F171" s="1" t="s">
        <v>900</v>
      </c>
      <c r="G171" s="1">
        <v>1748.4154798620493</v>
      </c>
      <c r="H171" s="1">
        <v>109.88222430375041</v>
      </c>
      <c r="I171" s="1">
        <v>2</v>
      </c>
      <c r="J171" s="1">
        <v>25</v>
      </c>
      <c r="K171" s="1">
        <v>30</v>
      </c>
      <c r="L171" s="1">
        <v>41.346699999999998</v>
      </c>
      <c r="M171" s="1">
        <v>3.0622999999999996</v>
      </c>
      <c r="N171" s="1">
        <v>0</v>
      </c>
      <c r="O171" s="1">
        <v>0</v>
      </c>
      <c r="P171" s="1">
        <v>5.8999999999999997E-2</v>
      </c>
      <c r="Q171" s="1">
        <f t="shared" si="12"/>
        <v>133.56191404206345</v>
      </c>
      <c r="R171" s="1">
        <f t="shared" si="13"/>
        <v>174908.61404206345</v>
      </c>
      <c r="S171" s="1">
        <f t="shared" si="14"/>
        <v>3.0622999999999996</v>
      </c>
      <c r="U171">
        <v>0</v>
      </c>
      <c r="V171">
        <v>0</v>
      </c>
      <c r="W171">
        <v>0</v>
      </c>
      <c r="X171">
        <v>1952.4074262906822</v>
      </c>
      <c r="Y171">
        <v>1748.4154798620493</v>
      </c>
      <c r="Z171">
        <v>1652.1455602129929</v>
      </c>
      <c r="AB171" s="1" t="s">
        <v>2031</v>
      </c>
      <c r="AC171">
        <f t="shared" si="15"/>
        <v>133561.91404206344</v>
      </c>
    </row>
    <row r="172" spans="1:29" x14ac:dyDescent="0.2">
      <c r="A172" s="1" t="s">
        <v>2032</v>
      </c>
      <c r="B172" s="1" t="s">
        <v>575</v>
      </c>
      <c r="C172" s="1" t="s">
        <v>575</v>
      </c>
      <c r="D172" s="1" t="s">
        <v>39</v>
      </c>
      <c r="E172" s="1" t="s">
        <v>910</v>
      </c>
      <c r="F172" s="1" t="s">
        <v>911</v>
      </c>
      <c r="G172" s="1">
        <v>1657.2696139580894</v>
      </c>
      <c r="H172" s="1">
        <v>98.76020276520299</v>
      </c>
      <c r="I172" s="1">
        <v>2</v>
      </c>
      <c r="J172" s="1">
        <v>25</v>
      </c>
      <c r="K172" s="1">
        <v>30</v>
      </c>
      <c r="L172" s="1">
        <v>38.419500000000006</v>
      </c>
      <c r="M172" s="1">
        <v>2.8454999999999999</v>
      </c>
      <c r="N172" s="1">
        <v>0</v>
      </c>
      <c r="O172" s="1">
        <v>0</v>
      </c>
      <c r="P172" s="1">
        <v>5.8999999999999997E-2</v>
      </c>
      <c r="Q172" s="1">
        <f t="shared" si="12"/>
        <v>126.21158757863428</v>
      </c>
      <c r="R172" s="1">
        <f t="shared" si="13"/>
        <v>164631.08757863429</v>
      </c>
      <c r="S172" s="1">
        <f t="shared" si="14"/>
        <v>2.8454999999999999</v>
      </c>
      <c r="U172">
        <v>0</v>
      </c>
      <c r="V172">
        <v>0</v>
      </c>
      <c r="W172">
        <v>0</v>
      </c>
      <c r="X172">
        <v>1850.6273474042684</v>
      </c>
      <c r="Y172">
        <v>1657.2696139580894</v>
      </c>
      <c r="Z172">
        <v>1566.0182984611822</v>
      </c>
      <c r="AB172" s="1" t="s">
        <v>2032</v>
      </c>
      <c r="AC172">
        <f t="shared" si="15"/>
        <v>126211.58757863428</v>
      </c>
    </row>
    <row r="173" spans="1:29" x14ac:dyDescent="0.2">
      <c r="A173" s="1" t="s">
        <v>2033</v>
      </c>
      <c r="B173" s="1" t="s">
        <v>575</v>
      </c>
      <c r="C173" s="1" t="s">
        <v>575</v>
      </c>
      <c r="D173" s="1" t="s">
        <v>39</v>
      </c>
      <c r="E173" s="1" t="s">
        <v>913</v>
      </c>
      <c r="F173" s="1" t="s">
        <v>914</v>
      </c>
      <c r="G173" s="1">
        <v>1750.7931981030222</v>
      </c>
      <c r="H173" s="1">
        <v>98.76020276520299</v>
      </c>
      <c r="I173" s="1">
        <v>2</v>
      </c>
      <c r="J173" s="1">
        <v>25</v>
      </c>
      <c r="K173" s="1">
        <v>30</v>
      </c>
      <c r="L173" s="1">
        <v>41.712600000000002</v>
      </c>
      <c r="M173" s="1">
        <v>3.0893999999999995</v>
      </c>
      <c r="N173" s="1">
        <v>0</v>
      </c>
      <c r="O173" s="1">
        <v>0</v>
      </c>
      <c r="P173" s="1">
        <v>5.8999999999999997E-2</v>
      </c>
      <c r="Q173" s="1">
        <f t="shared" si="12"/>
        <v>132.93343245767028</v>
      </c>
      <c r="R173" s="1">
        <f t="shared" si="13"/>
        <v>174646.03245767028</v>
      </c>
      <c r="S173" s="1">
        <f t="shared" si="14"/>
        <v>3.0893999999999995</v>
      </c>
      <c r="U173">
        <v>0</v>
      </c>
      <c r="V173">
        <v>0</v>
      </c>
      <c r="W173">
        <v>0</v>
      </c>
      <c r="X173">
        <v>1955.0625587833711</v>
      </c>
      <c r="Y173">
        <v>1750.7931981030222</v>
      </c>
      <c r="Z173">
        <v>1654.3923583456487</v>
      </c>
      <c r="AB173" s="1" t="s">
        <v>2033</v>
      </c>
      <c r="AC173">
        <f t="shared" si="15"/>
        <v>132933.43245767028</v>
      </c>
    </row>
    <row r="174" spans="1:29" x14ac:dyDescent="0.2">
      <c r="A174" s="1" t="s">
        <v>2034</v>
      </c>
      <c r="B174" s="1" t="s">
        <v>575</v>
      </c>
      <c r="C174" s="1" t="s">
        <v>575</v>
      </c>
      <c r="D174" s="1" t="s">
        <v>39</v>
      </c>
      <c r="E174" s="1" t="s">
        <v>916</v>
      </c>
      <c r="F174" s="1" t="s">
        <v>911</v>
      </c>
      <c r="G174" s="1">
        <v>1657.2696139580894</v>
      </c>
      <c r="H174" s="1">
        <v>98.76020276520299</v>
      </c>
      <c r="I174" s="1">
        <v>2</v>
      </c>
      <c r="J174" s="1">
        <v>25</v>
      </c>
      <c r="K174" s="1">
        <v>30</v>
      </c>
      <c r="L174" s="1">
        <v>38.419500000000006</v>
      </c>
      <c r="M174" s="1">
        <v>2.8454999999999999</v>
      </c>
      <c r="N174" s="1">
        <v>0</v>
      </c>
      <c r="O174" s="1">
        <v>0</v>
      </c>
      <c r="P174" s="1">
        <v>5.8999999999999997E-2</v>
      </c>
      <c r="Q174" s="1">
        <f t="shared" si="12"/>
        <v>126.21158757863428</v>
      </c>
      <c r="R174" s="1">
        <f t="shared" si="13"/>
        <v>164631.08757863429</v>
      </c>
      <c r="S174" s="1">
        <f t="shared" si="14"/>
        <v>2.8454999999999999</v>
      </c>
      <c r="U174">
        <v>0</v>
      </c>
      <c r="V174">
        <v>0</v>
      </c>
      <c r="W174">
        <v>0</v>
      </c>
      <c r="X174">
        <v>1850.6273474042684</v>
      </c>
      <c r="Y174">
        <v>1657.2696139580894</v>
      </c>
      <c r="Z174">
        <v>1566.0182984611822</v>
      </c>
      <c r="AB174" s="1" t="s">
        <v>2034</v>
      </c>
      <c r="AC174">
        <f t="shared" si="15"/>
        <v>126211.58757863428</v>
      </c>
    </row>
    <row r="175" spans="1:29" x14ac:dyDescent="0.2">
      <c r="A175" s="1" t="s">
        <v>1001</v>
      </c>
      <c r="B175" s="1" t="s">
        <v>1002</v>
      </c>
      <c r="C175" s="1" t="s">
        <v>575</v>
      </c>
      <c r="D175" s="1" t="s">
        <v>35</v>
      </c>
      <c r="E175" s="1" t="s">
        <v>886</v>
      </c>
      <c r="F175" s="1" t="s">
        <v>718</v>
      </c>
      <c r="G175" s="1">
        <v>3948.3555282493544</v>
      </c>
      <c r="H175" s="1">
        <v>0</v>
      </c>
      <c r="I175" s="1">
        <v>4</v>
      </c>
      <c r="J175" s="1">
        <v>25</v>
      </c>
      <c r="K175" s="1">
        <v>30</v>
      </c>
      <c r="L175" s="1">
        <v>109.78</v>
      </c>
      <c r="M175" s="1">
        <v>0</v>
      </c>
      <c r="N175" s="1">
        <v>0</v>
      </c>
      <c r="O175" s="1">
        <v>0</v>
      </c>
      <c r="P175" s="1">
        <v>5.8999999999999997E-2</v>
      </c>
      <c r="Q175" s="1">
        <f t="shared" ref="Q175:Q195" si="16">(P175*(G175+H175))/(1-(1+P175)^(-K175))</f>
        <v>283.78118343975279</v>
      </c>
      <c r="R175" s="1">
        <f t="shared" ref="R175:R195" si="17">(L175+Q175)*1000</f>
        <v>393561.18343975279</v>
      </c>
      <c r="S175" s="1">
        <f t="shared" ref="S175:S196" si="18">(N175*O175)+M175</f>
        <v>0</v>
      </c>
      <c r="U175">
        <v>0</v>
      </c>
      <c r="V175">
        <v>0</v>
      </c>
      <c r="W175">
        <v>0</v>
      </c>
      <c r="X175">
        <v>4409.0199061827898</v>
      </c>
      <c r="Y175">
        <v>3948.3555282493544</v>
      </c>
      <c r="Z175">
        <v>3730.9541875334362</v>
      </c>
      <c r="AB175" s="1" t="s">
        <v>1001</v>
      </c>
      <c r="AC175">
        <f t="shared" ref="AC175:AC195" si="19">Q175*1000</f>
        <v>283781.18343975279</v>
      </c>
    </row>
    <row r="176" spans="1:29" x14ac:dyDescent="0.2">
      <c r="A176" s="1" t="s">
        <v>1003</v>
      </c>
      <c r="B176" s="1" t="s">
        <v>1004</v>
      </c>
      <c r="C176" s="1" t="s">
        <v>1005</v>
      </c>
      <c r="D176" s="1" t="s">
        <v>35</v>
      </c>
      <c r="E176" s="1" t="s">
        <v>35</v>
      </c>
      <c r="F176" s="1" t="s">
        <v>35</v>
      </c>
      <c r="G176" s="1">
        <v>1516.7823008849557</v>
      </c>
      <c r="H176" s="1">
        <v>0</v>
      </c>
      <c r="I176" s="1">
        <v>6</v>
      </c>
      <c r="J176" s="1">
        <v>30</v>
      </c>
      <c r="K176" s="1">
        <v>50</v>
      </c>
      <c r="L176" s="1">
        <v>16.25</v>
      </c>
      <c r="M176" s="1">
        <v>0</v>
      </c>
      <c r="N176" s="1">
        <v>0</v>
      </c>
      <c r="O176" s="1">
        <v>0</v>
      </c>
      <c r="P176" s="1">
        <v>5.8999999999999997E-2</v>
      </c>
      <c r="Q176" s="1">
        <f t="shared" si="16"/>
        <v>94.890543308468907</v>
      </c>
      <c r="R176" s="1">
        <f t="shared" si="17"/>
        <v>111140.5433084689</v>
      </c>
      <c r="S176" s="1">
        <f t="shared" si="18"/>
        <v>0</v>
      </c>
      <c r="U176">
        <v>0</v>
      </c>
      <c r="V176">
        <v>0</v>
      </c>
      <c r="W176">
        <v>0</v>
      </c>
      <c r="X176">
        <v>1545.2283185840708</v>
      </c>
      <c r="Y176">
        <v>1516.7823008849557</v>
      </c>
      <c r="Z176">
        <v>1496.4637168141592</v>
      </c>
      <c r="AB176" s="1" t="s">
        <v>1003</v>
      </c>
      <c r="AC176">
        <f t="shared" si="19"/>
        <v>94890.543308468899</v>
      </c>
    </row>
    <row r="177" spans="1:29" x14ac:dyDescent="0.2">
      <c r="A177" s="1" t="s">
        <v>1006</v>
      </c>
      <c r="B177" s="1" t="s">
        <v>1004</v>
      </c>
      <c r="C177" s="1" t="s">
        <v>1005</v>
      </c>
      <c r="D177" s="1" t="s">
        <v>37</v>
      </c>
      <c r="E177" s="1" t="s">
        <v>37</v>
      </c>
      <c r="F177" s="1" t="s">
        <v>37</v>
      </c>
      <c r="G177" s="1">
        <v>1516.7823008849557</v>
      </c>
      <c r="H177" s="1">
        <v>0</v>
      </c>
      <c r="I177" s="1">
        <v>6</v>
      </c>
      <c r="J177" s="1">
        <v>30</v>
      </c>
      <c r="K177" s="1">
        <v>50</v>
      </c>
      <c r="L177" s="1">
        <v>17.387499999999999</v>
      </c>
      <c r="M177" s="1">
        <v>0</v>
      </c>
      <c r="N177" s="1">
        <v>0</v>
      </c>
      <c r="O177" s="1">
        <v>0</v>
      </c>
      <c r="P177" s="1">
        <v>5.8999999999999997E-2</v>
      </c>
      <c r="Q177" s="1">
        <f t="shared" si="16"/>
        <v>94.890543308468907</v>
      </c>
      <c r="R177" s="1">
        <f t="shared" si="17"/>
        <v>112278.04330846891</v>
      </c>
      <c r="S177" s="1">
        <f t="shared" si="18"/>
        <v>0</v>
      </c>
      <c r="U177">
        <v>0</v>
      </c>
      <c r="V177">
        <v>0</v>
      </c>
      <c r="W177">
        <v>0</v>
      </c>
      <c r="X177">
        <v>1545.2283185840708</v>
      </c>
      <c r="Y177">
        <v>1516.7823008849557</v>
      </c>
      <c r="Z177">
        <v>1496.4637168141592</v>
      </c>
      <c r="AB177" s="1" t="s">
        <v>1006</v>
      </c>
      <c r="AC177">
        <f t="shared" si="19"/>
        <v>94890.543308468899</v>
      </c>
    </row>
    <row r="178" spans="1:29" x14ac:dyDescent="0.2">
      <c r="A178" s="1" t="s">
        <v>1007</v>
      </c>
      <c r="B178" s="1" t="s">
        <v>1004</v>
      </c>
      <c r="C178" s="1" t="s">
        <v>1005</v>
      </c>
      <c r="D178" s="1" t="s">
        <v>36</v>
      </c>
      <c r="E178" s="1" t="s">
        <v>36</v>
      </c>
      <c r="F178" s="1" t="s">
        <v>36</v>
      </c>
      <c r="G178" s="1">
        <v>1564.5144962650195</v>
      </c>
      <c r="H178" s="1">
        <v>0</v>
      </c>
      <c r="I178" s="1">
        <v>6</v>
      </c>
      <c r="J178" s="1">
        <v>30</v>
      </c>
      <c r="K178" s="1">
        <v>50</v>
      </c>
      <c r="L178" s="1">
        <v>18.362499999999997</v>
      </c>
      <c r="M178" s="1">
        <v>0</v>
      </c>
      <c r="N178" s="1">
        <v>0</v>
      </c>
      <c r="O178" s="1">
        <v>0</v>
      </c>
      <c r="P178" s="1">
        <v>5.8999999999999997E-2</v>
      </c>
      <c r="Q178" s="1">
        <f t="shared" si="16"/>
        <v>97.876689672569825</v>
      </c>
      <c r="R178" s="1">
        <f t="shared" si="17"/>
        <v>116239.18967256982</v>
      </c>
      <c r="S178" s="1">
        <f t="shared" si="18"/>
        <v>0</v>
      </c>
      <c r="U178">
        <v>0</v>
      </c>
      <c r="V178">
        <v>0</v>
      </c>
      <c r="W178">
        <v>0</v>
      </c>
      <c r="X178">
        <v>1593.8556924441357</v>
      </c>
      <c r="Y178">
        <v>1564.5144962650195</v>
      </c>
      <c r="Z178">
        <v>1543.556498994222</v>
      </c>
      <c r="AB178" s="1" t="s">
        <v>1007</v>
      </c>
      <c r="AC178">
        <f t="shared" si="19"/>
        <v>97876.689672569832</v>
      </c>
    </row>
    <row r="179" spans="1:29" x14ac:dyDescent="0.2">
      <c r="A179" s="1" t="s">
        <v>1008</v>
      </c>
      <c r="B179" s="1" t="s">
        <v>1004</v>
      </c>
      <c r="C179" s="1" t="s">
        <v>1005</v>
      </c>
      <c r="D179" s="1" t="s">
        <v>38</v>
      </c>
      <c r="E179" s="1" t="s">
        <v>38</v>
      </c>
      <c r="F179" s="1" t="s">
        <v>38</v>
      </c>
      <c r="G179" s="1">
        <v>1913.3266932731794</v>
      </c>
      <c r="H179" s="1">
        <v>0</v>
      </c>
      <c r="I179" s="1">
        <v>6</v>
      </c>
      <c r="J179" s="1">
        <v>30</v>
      </c>
      <c r="K179" s="1">
        <v>50</v>
      </c>
      <c r="L179" s="1">
        <v>16.412500000000001</v>
      </c>
      <c r="M179" s="1">
        <v>0</v>
      </c>
      <c r="N179" s="1">
        <v>0</v>
      </c>
      <c r="O179" s="1">
        <v>0</v>
      </c>
      <c r="P179" s="1">
        <v>5.8999999999999997E-2</v>
      </c>
      <c r="Q179" s="1">
        <f t="shared" si="16"/>
        <v>119.69852848715358</v>
      </c>
      <c r="R179" s="1">
        <f t="shared" si="17"/>
        <v>136111.02848715358</v>
      </c>
      <c r="S179" s="1">
        <f t="shared" si="18"/>
        <v>0</v>
      </c>
      <c r="U179">
        <v>0</v>
      </c>
      <c r="V179">
        <v>0</v>
      </c>
      <c r="W179">
        <v>0</v>
      </c>
      <c r="X179">
        <v>1949.2095783446123</v>
      </c>
      <c r="Y179">
        <v>1913.3266932731794</v>
      </c>
      <c r="Z179">
        <v>1887.6960610792987</v>
      </c>
      <c r="AB179" s="1" t="s">
        <v>1008</v>
      </c>
      <c r="AC179">
        <f t="shared" si="19"/>
        <v>119698.52848715358</v>
      </c>
    </row>
    <row r="180" spans="1:29" x14ac:dyDescent="0.2">
      <c r="A180" s="1" t="s">
        <v>1009</v>
      </c>
      <c r="B180" s="1" t="s">
        <v>1004</v>
      </c>
      <c r="C180" s="1" t="s">
        <v>1005</v>
      </c>
      <c r="D180" s="1" t="s">
        <v>39</v>
      </c>
      <c r="E180" s="1" t="s">
        <v>39</v>
      </c>
      <c r="F180" s="1" t="s">
        <v>39</v>
      </c>
      <c r="G180" s="1">
        <v>1149.9787379258485</v>
      </c>
      <c r="H180" s="1">
        <v>0</v>
      </c>
      <c r="I180" s="1">
        <v>6</v>
      </c>
      <c r="J180" s="1">
        <v>30</v>
      </c>
      <c r="K180" s="1">
        <v>50</v>
      </c>
      <c r="L180" s="1">
        <v>17.0625</v>
      </c>
      <c r="M180" s="1">
        <v>0</v>
      </c>
      <c r="N180" s="1">
        <v>0</v>
      </c>
      <c r="O180" s="1">
        <v>0</v>
      </c>
      <c r="P180" s="1">
        <v>5.8999999999999997E-2</v>
      </c>
      <c r="Q180" s="1">
        <f t="shared" si="16"/>
        <v>71.943157018185545</v>
      </c>
      <c r="R180" s="1">
        <f t="shared" si="17"/>
        <v>89005.65701818555</v>
      </c>
      <c r="S180" s="1">
        <f t="shared" si="18"/>
        <v>0</v>
      </c>
      <c r="U180">
        <v>0</v>
      </c>
      <c r="V180">
        <v>0</v>
      </c>
      <c r="W180">
        <v>0</v>
      </c>
      <c r="X180">
        <v>1171.5456533055697</v>
      </c>
      <c r="Y180">
        <v>1149.9787379258485</v>
      </c>
      <c r="Z180">
        <v>1134.5737983689046</v>
      </c>
      <c r="AB180" s="1" t="s">
        <v>1009</v>
      </c>
      <c r="AC180">
        <f t="shared" si="19"/>
        <v>71943.15701818555</v>
      </c>
    </row>
    <row r="181" spans="1:29" x14ac:dyDescent="0.2">
      <c r="A181" s="1" t="s">
        <v>1010</v>
      </c>
      <c r="B181" s="1" t="s">
        <v>1011</v>
      </c>
      <c r="C181" s="1" t="s">
        <v>1005</v>
      </c>
      <c r="D181" s="1" t="s">
        <v>35</v>
      </c>
      <c r="E181" s="1" t="s">
        <v>35</v>
      </c>
      <c r="F181" s="1" t="s">
        <v>35</v>
      </c>
      <c r="G181" s="1">
        <v>1735.2070796460175</v>
      </c>
      <c r="H181" s="1">
        <v>0</v>
      </c>
      <c r="I181" s="1">
        <v>6</v>
      </c>
      <c r="J181" s="1">
        <v>30</v>
      </c>
      <c r="K181" s="1">
        <v>50</v>
      </c>
      <c r="L181" s="1">
        <v>16.25</v>
      </c>
      <c r="M181" s="1">
        <v>0</v>
      </c>
      <c r="N181" s="1">
        <v>0</v>
      </c>
      <c r="O181" s="1">
        <v>0</v>
      </c>
      <c r="P181" s="1">
        <v>5.8999999999999997E-2</v>
      </c>
      <c r="Q181" s="1">
        <f t="shared" si="16"/>
        <v>108.55529000057928</v>
      </c>
      <c r="R181" s="1">
        <f t="shared" si="17"/>
        <v>124805.29000057928</v>
      </c>
      <c r="S181" s="1">
        <f t="shared" si="18"/>
        <v>0</v>
      </c>
      <c r="U181">
        <v>0</v>
      </c>
      <c r="V181">
        <v>0</v>
      </c>
      <c r="W181">
        <v>0</v>
      </c>
      <c r="X181">
        <v>1767.716814159292</v>
      </c>
      <c r="Y181">
        <v>1735.2070796460175</v>
      </c>
      <c r="Z181">
        <v>1710.8247787610619</v>
      </c>
      <c r="AB181" s="1" t="s">
        <v>1010</v>
      </c>
      <c r="AC181">
        <f t="shared" si="19"/>
        <v>108555.29000057928</v>
      </c>
    </row>
    <row r="182" spans="1:29" x14ac:dyDescent="0.2">
      <c r="A182" s="1" t="s">
        <v>1012</v>
      </c>
      <c r="B182" s="1" t="s">
        <v>1011</v>
      </c>
      <c r="C182" s="1" t="s">
        <v>1005</v>
      </c>
      <c r="D182" s="1" t="s">
        <v>37</v>
      </c>
      <c r="E182" s="1" t="s">
        <v>37</v>
      </c>
      <c r="F182" s="1" t="s">
        <v>37</v>
      </c>
      <c r="G182" s="1">
        <v>1814.5308318584066</v>
      </c>
      <c r="H182" s="1">
        <v>0</v>
      </c>
      <c r="I182" s="1">
        <v>6</v>
      </c>
      <c r="J182" s="1">
        <v>30</v>
      </c>
      <c r="K182" s="1">
        <v>50</v>
      </c>
      <c r="L182" s="1">
        <v>17.387499999999999</v>
      </c>
      <c r="M182" s="1">
        <v>0</v>
      </c>
      <c r="N182" s="1">
        <v>0</v>
      </c>
      <c r="O182" s="1">
        <v>0</v>
      </c>
      <c r="P182" s="1">
        <v>5.8999999999999997E-2</v>
      </c>
      <c r="Q182" s="1">
        <f t="shared" si="16"/>
        <v>113.51781754346288</v>
      </c>
      <c r="R182" s="1">
        <f t="shared" si="17"/>
        <v>130905.31754346286</v>
      </c>
      <c r="S182" s="1">
        <f t="shared" si="18"/>
        <v>0</v>
      </c>
      <c r="U182">
        <v>0</v>
      </c>
      <c r="V182">
        <v>0</v>
      </c>
      <c r="W182">
        <v>0</v>
      </c>
      <c r="X182">
        <v>1848.5267256637164</v>
      </c>
      <c r="Y182">
        <v>1814.5308318584066</v>
      </c>
      <c r="Z182">
        <v>1789.0339115044246</v>
      </c>
      <c r="AB182" s="1" t="s">
        <v>1012</v>
      </c>
      <c r="AC182">
        <f t="shared" si="19"/>
        <v>113517.81754346288</v>
      </c>
    </row>
    <row r="183" spans="1:29" x14ac:dyDescent="0.2">
      <c r="A183" s="1" t="s">
        <v>1013</v>
      </c>
      <c r="B183" s="1" t="s">
        <v>1011</v>
      </c>
      <c r="C183" s="1" t="s">
        <v>1005</v>
      </c>
      <c r="D183" s="1" t="s">
        <v>36</v>
      </c>
      <c r="E183" s="1" t="s">
        <v>36</v>
      </c>
      <c r="F183" s="1" t="s">
        <v>36</v>
      </c>
      <c r="G183" s="1">
        <v>1790.0337907339926</v>
      </c>
      <c r="H183" s="1">
        <v>0</v>
      </c>
      <c r="I183" s="1">
        <v>6</v>
      </c>
      <c r="J183" s="1">
        <v>30</v>
      </c>
      <c r="K183" s="1">
        <v>50</v>
      </c>
      <c r="L183" s="1">
        <v>18.362499999999997</v>
      </c>
      <c r="M183" s="1">
        <v>0</v>
      </c>
      <c r="N183" s="1">
        <v>0</v>
      </c>
      <c r="O183" s="1">
        <v>0</v>
      </c>
      <c r="P183" s="1">
        <v>5.8999999999999997E-2</v>
      </c>
      <c r="Q183" s="1">
        <f t="shared" si="16"/>
        <v>111.9852722728665</v>
      </c>
      <c r="R183" s="1">
        <f t="shared" si="17"/>
        <v>130347.77227286651</v>
      </c>
      <c r="S183" s="1">
        <f t="shared" si="18"/>
        <v>0</v>
      </c>
      <c r="U183">
        <v>0</v>
      </c>
      <c r="V183">
        <v>0</v>
      </c>
      <c r="W183">
        <v>0</v>
      </c>
      <c r="X183">
        <v>1823.570723581468</v>
      </c>
      <c r="Y183">
        <v>1790.0337907339926</v>
      </c>
      <c r="Z183">
        <v>1764.8810910983864</v>
      </c>
      <c r="AB183" s="1" t="s">
        <v>1013</v>
      </c>
      <c r="AC183">
        <f t="shared" si="19"/>
        <v>111985.2722728665</v>
      </c>
    </row>
    <row r="184" spans="1:29" x14ac:dyDescent="0.2">
      <c r="A184" s="1" t="s">
        <v>1014</v>
      </c>
      <c r="B184" s="1" t="s">
        <v>1011</v>
      </c>
      <c r="C184" s="1" t="s">
        <v>1005</v>
      </c>
      <c r="D184" s="1" t="s">
        <v>38</v>
      </c>
      <c r="E184" s="1" t="s">
        <v>38</v>
      </c>
      <c r="F184" s="1" t="s">
        <v>38</v>
      </c>
      <c r="G184" s="1">
        <v>2617.6838230088497</v>
      </c>
      <c r="H184" s="1">
        <v>0</v>
      </c>
      <c r="I184" s="1">
        <v>6</v>
      </c>
      <c r="J184" s="1">
        <v>30</v>
      </c>
      <c r="K184" s="1">
        <v>50</v>
      </c>
      <c r="L184" s="1">
        <v>16.412500000000001</v>
      </c>
      <c r="M184" s="1">
        <v>0</v>
      </c>
      <c r="N184" s="1">
        <v>0</v>
      </c>
      <c r="O184" s="1">
        <v>0</v>
      </c>
      <c r="P184" s="1">
        <v>5.8999999999999997E-2</v>
      </c>
      <c r="Q184" s="1">
        <f t="shared" si="16"/>
        <v>163.76340891515963</v>
      </c>
      <c r="R184" s="1">
        <f t="shared" si="17"/>
        <v>180175.90891515961</v>
      </c>
      <c r="S184" s="1">
        <f t="shared" si="18"/>
        <v>0</v>
      </c>
      <c r="U184">
        <v>0</v>
      </c>
      <c r="V184">
        <v>0</v>
      </c>
      <c r="W184">
        <v>0</v>
      </c>
      <c r="X184">
        <v>2666.727079646018</v>
      </c>
      <c r="Y184">
        <v>2617.6838230088497</v>
      </c>
      <c r="Z184">
        <v>2580.9013805309737</v>
      </c>
      <c r="AB184" s="1" t="s">
        <v>1014</v>
      </c>
      <c r="AC184">
        <f t="shared" si="19"/>
        <v>163763.40891515964</v>
      </c>
    </row>
    <row r="185" spans="1:29" x14ac:dyDescent="0.2">
      <c r="A185" s="1" t="s">
        <v>1015</v>
      </c>
      <c r="B185" s="1" t="s">
        <v>1011</v>
      </c>
      <c r="C185" s="1" t="s">
        <v>1005</v>
      </c>
      <c r="D185" s="1" t="s">
        <v>39</v>
      </c>
      <c r="E185" s="1" t="s">
        <v>39</v>
      </c>
      <c r="F185" s="1" t="s">
        <v>39</v>
      </c>
      <c r="G185" s="1">
        <v>1269.1800353982298</v>
      </c>
      <c r="H185" s="1">
        <v>0</v>
      </c>
      <c r="I185" s="1">
        <v>6</v>
      </c>
      <c r="J185" s="1">
        <v>30</v>
      </c>
      <c r="K185" s="1">
        <v>50</v>
      </c>
      <c r="L185" s="1">
        <v>17.0625</v>
      </c>
      <c r="M185" s="1">
        <v>0</v>
      </c>
      <c r="N185" s="1">
        <v>0</v>
      </c>
      <c r="O185" s="1">
        <v>0</v>
      </c>
      <c r="P185" s="1">
        <v>5.8999999999999997E-2</v>
      </c>
      <c r="Q185" s="1">
        <f t="shared" si="16"/>
        <v>79.400440686137983</v>
      </c>
      <c r="R185" s="1">
        <f t="shared" si="17"/>
        <v>96462.940686137983</v>
      </c>
      <c r="S185" s="1">
        <f t="shared" si="18"/>
        <v>0</v>
      </c>
      <c r="U185">
        <v>0</v>
      </c>
      <c r="V185">
        <v>0</v>
      </c>
      <c r="W185">
        <v>0</v>
      </c>
      <c r="X185">
        <v>1292.9585840707964</v>
      </c>
      <c r="Y185">
        <v>1269.1800353982298</v>
      </c>
      <c r="Z185">
        <v>1251.3461238938053</v>
      </c>
      <c r="AB185" s="1" t="s">
        <v>1015</v>
      </c>
      <c r="AC185">
        <f t="shared" si="19"/>
        <v>79400.440686137983</v>
      </c>
    </row>
    <row r="186" spans="1:29" x14ac:dyDescent="0.2">
      <c r="A186" s="1" t="s">
        <v>1016</v>
      </c>
      <c r="B186" s="1" t="s">
        <v>1017</v>
      </c>
      <c r="C186" s="1" t="s">
        <v>1005</v>
      </c>
      <c r="D186" s="1" t="s">
        <v>35</v>
      </c>
      <c r="E186" s="1" t="s">
        <v>35</v>
      </c>
      <c r="F186" s="1" t="s">
        <v>35</v>
      </c>
      <c r="G186" s="1">
        <v>2230.9805309734511</v>
      </c>
      <c r="H186" s="1">
        <v>0</v>
      </c>
      <c r="I186" s="1">
        <v>6</v>
      </c>
      <c r="J186" s="1">
        <v>30</v>
      </c>
      <c r="K186" s="1">
        <v>50</v>
      </c>
      <c r="L186" s="1">
        <v>16.25</v>
      </c>
      <c r="M186" s="1">
        <v>0</v>
      </c>
      <c r="N186" s="1">
        <v>0</v>
      </c>
      <c r="O186" s="1">
        <v>0</v>
      </c>
      <c r="P186" s="1">
        <v>5.8999999999999997E-2</v>
      </c>
      <c r="Q186" s="1">
        <f t="shared" si="16"/>
        <v>139.57108714360191</v>
      </c>
      <c r="R186" s="1">
        <f t="shared" si="17"/>
        <v>155821.08714360191</v>
      </c>
      <c r="S186" s="1">
        <f t="shared" si="18"/>
        <v>0</v>
      </c>
      <c r="U186">
        <v>0</v>
      </c>
      <c r="V186">
        <v>0</v>
      </c>
      <c r="W186">
        <v>0</v>
      </c>
      <c r="X186">
        <v>2272.6336283185842</v>
      </c>
      <c r="Y186">
        <v>2230.9805309734511</v>
      </c>
      <c r="Z186">
        <v>2200.5026548672568</v>
      </c>
      <c r="AB186" s="1" t="s">
        <v>1016</v>
      </c>
      <c r="AC186">
        <f t="shared" si="19"/>
        <v>139571.08714360191</v>
      </c>
    </row>
    <row r="187" spans="1:29" x14ac:dyDescent="0.2">
      <c r="A187" s="1" t="s">
        <v>1018</v>
      </c>
      <c r="B187" s="1" t="s">
        <v>1017</v>
      </c>
      <c r="C187" s="1" t="s">
        <v>1005</v>
      </c>
      <c r="D187" s="1" t="s">
        <v>37</v>
      </c>
      <c r="E187" s="1" t="s">
        <v>37</v>
      </c>
      <c r="F187" s="1" t="s">
        <v>37</v>
      </c>
      <c r="G187" s="1">
        <v>2066.0231826226868</v>
      </c>
      <c r="H187" s="1">
        <v>0</v>
      </c>
      <c r="I187" s="1">
        <v>6</v>
      </c>
      <c r="J187" s="1">
        <v>30</v>
      </c>
      <c r="K187" s="1">
        <v>50</v>
      </c>
      <c r="L187" s="1">
        <v>17.387499999999999</v>
      </c>
      <c r="M187" s="1">
        <v>0</v>
      </c>
      <c r="N187" s="1">
        <v>0</v>
      </c>
      <c r="O187" s="1">
        <v>0</v>
      </c>
      <c r="P187" s="1">
        <v>5.8999999999999997E-2</v>
      </c>
      <c r="Q187" s="1">
        <f t="shared" si="16"/>
        <v>129.25128554874166</v>
      </c>
      <c r="R187" s="1">
        <f t="shared" si="17"/>
        <v>146638.78554874164</v>
      </c>
      <c r="S187" s="1">
        <f t="shared" si="18"/>
        <v>0</v>
      </c>
      <c r="U187">
        <v>0</v>
      </c>
      <c r="V187">
        <v>0</v>
      </c>
      <c r="W187">
        <v>0</v>
      </c>
      <c r="X187">
        <v>2104.5964751944221</v>
      </c>
      <c r="Y187">
        <v>2066.0231826226868</v>
      </c>
      <c r="Z187">
        <v>2037.7988222043443</v>
      </c>
      <c r="AB187" s="1" t="s">
        <v>1018</v>
      </c>
      <c r="AC187">
        <f t="shared" si="19"/>
        <v>129251.28554874167</v>
      </c>
    </row>
    <row r="188" spans="1:29" x14ac:dyDescent="0.2">
      <c r="A188" s="1" t="s">
        <v>1019</v>
      </c>
      <c r="B188" s="1" t="s">
        <v>1017</v>
      </c>
      <c r="C188" s="1" t="s">
        <v>1005</v>
      </c>
      <c r="D188" s="1" t="s">
        <v>36</v>
      </c>
      <c r="E188" s="1" t="s">
        <v>36</v>
      </c>
      <c r="F188" s="1" t="s">
        <v>36</v>
      </c>
      <c r="G188" s="1">
        <v>2100.7573710914448</v>
      </c>
      <c r="H188" s="1">
        <v>0</v>
      </c>
      <c r="I188" s="1">
        <v>6</v>
      </c>
      <c r="J188" s="1">
        <v>30</v>
      </c>
      <c r="K188" s="1">
        <v>50</v>
      </c>
      <c r="L188" s="1">
        <v>18.362499999999997</v>
      </c>
      <c r="M188" s="1">
        <v>0</v>
      </c>
      <c r="N188" s="1">
        <v>0</v>
      </c>
      <c r="O188" s="1">
        <v>0</v>
      </c>
      <c r="P188" s="1">
        <v>5.8999999999999997E-2</v>
      </c>
      <c r="Q188" s="1">
        <f t="shared" si="16"/>
        <v>131.42427109403462</v>
      </c>
      <c r="R188" s="1">
        <f t="shared" si="17"/>
        <v>149786.77109403463</v>
      </c>
      <c r="S188" s="1">
        <f t="shared" si="18"/>
        <v>0</v>
      </c>
      <c r="U188">
        <v>0</v>
      </c>
      <c r="V188">
        <v>0</v>
      </c>
      <c r="W188">
        <v>0</v>
      </c>
      <c r="X188">
        <v>2139.9791617174697</v>
      </c>
      <c r="Y188">
        <v>2100.7573710914448</v>
      </c>
      <c r="Z188">
        <v>2072.0584999016714</v>
      </c>
      <c r="AB188" s="1" t="s">
        <v>1019</v>
      </c>
      <c r="AC188">
        <f t="shared" si="19"/>
        <v>131424.27109403463</v>
      </c>
    </row>
    <row r="189" spans="1:29" x14ac:dyDescent="0.2">
      <c r="A189" s="1" t="s">
        <v>1020</v>
      </c>
      <c r="B189" s="1" t="s">
        <v>1017</v>
      </c>
      <c r="C189" s="1" t="s">
        <v>1005</v>
      </c>
      <c r="D189" s="1" t="s">
        <v>38</v>
      </c>
      <c r="E189" s="1" t="s">
        <v>38</v>
      </c>
      <c r="F189" s="1" t="s">
        <v>38</v>
      </c>
      <c r="G189" s="1">
        <v>3718.3008849557518</v>
      </c>
      <c r="H189" s="1">
        <v>0</v>
      </c>
      <c r="I189" s="1">
        <v>6</v>
      </c>
      <c r="J189" s="1">
        <v>30</v>
      </c>
      <c r="K189" s="1">
        <v>50</v>
      </c>
      <c r="L189" s="1">
        <v>16.412500000000001</v>
      </c>
      <c r="M189" s="1">
        <v>0</v>
      </c>
      <c r="N189" s="1">
        <v>0</v>
      </c>
      <c r="O189" s="1">
        <v>0</v>
      </c>
      <c r="P189" s="1">
        <v>5.8999999999999997E-2</v>
      </c>
      <c r="Q189" s="1">
        <f t="shared" si="16"/>
        <v>232.61847857266989</v>
      </c>
      <c r="R189" s="1">
        <f t="shared" si="17"/>
        <v>249030.97857266988</v>
      </c>
      <c r="S189" s="1">
        <f t="shared" si="18"/>
        <v>0</v>
      </c>
      <c r="U189">
        <v>0</v>
      </c>
      <c r="V189">
        <v>0</v>
      </c>
      <c r="W189">
        <v>0</v>
      </c>
      <c r="X189">
        <v>3787.722713864307</v>
      </c>
      <c r="Y189">
        <v>3718.3008849557518</v>
      </c>
      <c r="Z189">
        <v>3667.5044247787614</v>
      </c>
      <c r="AB189" s="1" t="s">
        <v>1020</v>
      </c>
      <c r="AC189">
        <f t="shared" si="19"/>
        <v>232618.47857266988</v>
      </c>
    </row>
    <row r="190" spans="1:29" x14ac:dyDescent="0.2">
      <c r="A190" s="1" t="s">
        <v>1021</v>
      </c>
      <c r="B190" s="1" t="s">
        <v>1017</v>
      </c>
      <c r="C190" s="1" t="s">
        <v>1005</v>
      </c>
      <c r="D190" s="1" t="s">
        <v>39</v>
      </c>
      <c r="E190" s="1" t="s">
        <v>39</v>
      </c>
      <c r="F190" s="1" t="s">
        <v>39</v>
      </c>
      <c r="G190" s="1">
        <v>1378.2501946902653</v>
      </c>
      <c r="H190" s="1">
        <v>0</v>
      </c>
      <c r="I190" s="1">
        <v>6</v>
      </c>
      <c r="J190" s="1">
        <v>30</v>
      </c>
      <c r="K190" s="1">
        <v>50</v>
      </c>
      <c r="L190" s="1">
        <v>17.0625</v>
      </c>
      <c r="M190" s="1">
        <v>0</v>
      </c>
      <c r="N190" s="1">
        <v>0</v>
      </c>
      <c r="O190" s="1">
        <v>0</v>
      </c>
      <c r="P190" s="1">
        <v>5.8999999999999997E-2</v>
      </c>
      <c r="Q190" s="1">
        <f t="shared" si="16"/>
        <v>86.223916057602978</v>
      </c>
      <c r="R190" s="1">
        <f t="shared" si="17"/>
        <v>103286.41605760298</v>
      </c>
      <c r="S190" s="1">
        <f t="shared" si="18"/>
        <v>0</v>
      </c>
      <c r="U190">
        <v>0</v>
      </c>
      <c r="V190">
        <v>0</v>
      </c>
      <c r="W190">
        <v>0</v>
      </c>
      <c r="X190">
        <v>1403.9825526057032</v>
      </c>
      <c r="Y190">
        <v>1378.2501946902653</v>
      </c>
      <c r="Z190">
        <v>1359.4216401179942</v>
      </c>
      <c r="AB190" s="1" t="s">
        <v>1021</v>
      </c>
      <c r="AC190">
        <f t="shared" si="19"/>
        <v>86223.916057602983</v>
      </c>
    </row>
    <row r="191" spans="1:29" x14ac:dyDescent="0.2">
      <c r="A191" s="1" t="s">
        <v>1022</v>
      </c>
      <c r="B191" s="1" t="s">
        <v>1023</v>
      </c>
      <c r="C191" s="1" t="s">
        <v>1005</v>
      </c>
      <c r="D191" s="1" t="s">
        <v>35</v>
      </c>
      <c r="E191" s="1" t="s">
        <v>35</v>
      </c>
      <c r="F191" s="1" t="s">
        <v>35</v>
      </c>
      <c r="G191" s="1">
        <v>3350.5345132743359</v>
      </c>
      <c r="H191" s="1">
        <v>0</v>
      </c>
      <c r="I191" s="1">
        <v>6</v>
      </c>
      <c r="J191" s="1">
        <v>30</v>
      </c>
      <c r="K191" s="1">
        <v>50</v>
      </c>
      <c r="L191" s="1">
        <v>16.25</v>
      </c>
      <c r="M191" s="1">
        <v>0</v>
      </c>
      <c r="N191" s="1">
        <v>0</v>
      </c>
      <c r="O191" s="1">
        <v>0</v>
      </c>
      <c r="P191" s="1">
        <v>5.8999999999999997E-2</v>
      </c>
      <c r="Q191" s="1">
        <f t="shared" si="16"/>
        <v>209.6108585608375</v>
      </c>
      <c r="R191" s="1">
        <f t="shared" si="17"/>
        <v>225860.85856083749</v>
      </c>
      <c r="S191" s="1">
        <f t="shared" si="18"/>
        <v>0</v>
      </c>
      <c r="U191">
        <v>0</v>
      </c>
      <c r="V191">
        <v>0</v>
      </c>
      <c r="W191">
        <v>0</v>
      </c>
      <c r="X191">
        <v>3413.5221238938052</v>
      </c>
      <c r="Y191">
        <v>3350.5345132743359</v>
      </c>
      <c r="Z191">
        <v>3304.817699115044</v>
      </c>
      <c r="AB191" s="1" t="s">
        <v>1022</v>
      </c>
      <c r="AC191">
        <f t="shared" si="19"/>
        <v>209610.85856083749</v>
      </c>
    </row>
    <row r="192" spans="1:29" x14ac:dyDescent="0.2">
      <c r="A192" s="1" t="s">
        <v>1024</v>
      </c>
      <c r="B192" s="1" t="s">
        <v>1023</v>
      </c>
      <c r="C192" s="1" t="s">
        <v>1005</v>
      </c>
      <c r="D192" s="1" t="s">
        <v>37</v>
      </c>
      <c r="E192" s="1" t="s">
        <v>37</v>
      </c>
      <c r="F192" s="1" t="s">
        <v>37</v>
      </c>
      <c r="G192" s="1">
        <v>2918.3353867099545</v>
      </c>
      <c r="H192" s="1">
        <v>0</v>
      </c>
      <c r="I192" s="1">
        <v>6</v>
      </c>
      <c r="J192" s="1">
        <v>30</v>
      </c>
      <c r="K192" s="1">
        <v>50</v>
      </c>
      <c r="L192" s="1">
        <v>17.387499999999999</v>
      </c>
      <c r="M192" s="1">
        <v>0</v>
      </c>
      <c r="N192" s="1">
        <v>0</v>
      </c>
      <c r="O192" s="1">
        <v>0</v>
      </c>
      <c r="P192" s="1">
        <v>5.8999999999999997E-2</v>
      </c>
      <c r="Q192" s="1">
        <f t="shared" si="16"/>
        <v>182.57229810742771</v>
      </c>
      <c r="R192" s="1">
        <f t="shared" si="17"/>
        <v>199959.79810742769</v>
      </c>
      <c r="S192" s="1">
        <f t="shared" si="18"/>
        <v>0</v>
      </c>
      <c r="U192">
        <v>0</v>
      </c>
      <c r="V192">
        <v>0</v>
      </c>
      <c r="W192">
        <v>0</v>
      </c>
      <c r="X192">
        <v>2973.1979682672672</v>
      </c>
      <c r="Y192">
        <v>2918.3353867099545</v>
      </c>
      <c r="Z192">
        <v>2878.5157710635181</v>
      </c>
      <c r="AB192" s="1" t="s">
        <v>1024</v>
      </c>
      <c r="AC192">
        <f t="shared" si="19"/>
        <v>182572.29810742772</v>
      </c>
    </row>
    <row r="193" spans="1:29" x14ac:dyDescent="0.2">
      <c r="A193" s="1" t="s">
        <v>1025</v>
      </c>
      <c r="B193" s="1" t="s">
        <v>1023</v>
      </c>
      <c r="C193" s="1" t="s">
        <v>1005</v>
      </c>
      <c r="D193" s="1" t="s">
        <v>36</v>
      </c>
      <c r="E193" s="1" t="s">
        <v>36</v>
      </c>
      <c r="F193" s="1" t="s">
        <v>36</v>
      </c>
      <c r="G193" s="1">
        <v>2490.3216747249421</v>
      </c>
      <c r="H193" s="1">
        <v>0</v>
      </c>
      <c r="I193" s="1">
        <v>6</v>
      </c>
      <c r="J193" s="1">
        <v>30</v>
      </c>
      <c r="K193" s="1">
        <v>50</v>
      </c>
      <c r="L193" s="1">
        <v>18.362499999999997</v>
      </c>
      <c r="M193" s="1">
        <v>0</v>
      </c>
      <c r="N193" s="1">
        <v>0</v>
      </c>
      <c r="O193" s="1">
        <v>0</v>
      </c>
      <c r="P193" s="1">
        <v>5.8999999999999997E-2</v>
      </c>
      <c r="Q193" s="1">
        <f t="shared" si="16"/>
        <v>155.79557896319974</v>
      </c>
      <c r="R193" s="1">
        <f t="shared" si="17"/>
        <v>174158.07896319972</v>
      </c>
      <c r="S193" s="1">
        <f t="shared" si="18"/>
        <v>0</v>
      </c>
      <c r="U193">
        <v>0</v>
      </c>
      <c r="V193">
        <v>0</v>
      </c>
      <c r="W193">
        <v>0</v>
      </c>
      <c r="X193">
        <v>2537.1379099684068</v>
      </c>
      <c r="Y193">
        <v>2490.3216747249421</v>
      </c>
      <c r="Z193">
        <v>2456.3421491450081</v>
      </c>
      <c r="AB193" s="1" t="s">
        <v>1025</v>
      </c>
      <c r="AC193">
        <f t="shared" si="19"/>
        <v>155795.57896319975</v>
      </c>
    </row>
    <row r="194" spans="1:29" x14ac:dyDescent="0.2">
      <c r="A194" s="1" t="s">
        <v>1026</v>
      </c>
      <c r="B194" s="1" t="s">
        <v>1023</v>
      </c>
      <c r="C194" s="1" t="s">
        <v>1005</v>
      </c>
      <c r="D194" s="1" t="s">
        <v>38</v>
      </c>
      <c r="E194" s="1" t="s">
        <v>38</v>
      </c>
      <c r="F194" s="1" t="s">
        <v>38</v>
      </c>
      <c r="G194" s="1">
        <v>0</v>
      </c>
      <c r="H194" s="1">
        <v>0</v>
      </c>
      <c r="I194" s="1">
        <v>6</v>
      </c>
      <c r="J194" s="1">
        <v>30</v>
      </c>
      <c r="K194" s="1">
        <v>50</v>
      </c>
      <c r="L194" s="1">
        <v>16.412500000000001</v>
      </c>
      <c r="M194" s="1">
        <v>0</v>
      </c>
      <c r="N194" s="1">
        <v>0</v>
      </c>
      <c r="O194" s="1">
        <v>0</v>
      </c>
      <c r="P194" s="1">
        <v>5.8999999999999997E-2</v>
      </c>
      <c r="Q194" s="1">
        <f t="shared" si="16"/>
        <v>0</v>
      </c>
      <c r="R194" s="1">
        <f t="shared" si="17"/>
        <v>16412.5</v>
      </c>
      <c r="S194" s="1">
        <f t="shared" si="18"/>
        <v>0</v>
      </c>
      <c r="U194">
        <v>0</v>
      </c>
      <c r="V194">
        <v>0</v>
      </c>
      <c r="W194">
        <v>0</v>
      </c>
      <c r="X194">
        <v>0</v>
      </c>
      <c r="Y194">
        <v>0</v>
      </c>
      <c r="Z194">
        <v>0</v>
      </c>
      <c r="AB194" s="1" t="s">
        <v>1026</v>
      </c>
      <c r="AC194">
        <f t="shared" si="19"/>
        <v>0</v>
      </c>
    </row>
    <row r="195" spans="1:29" x14ac:dyDescent="0.2">
      <c r="A195" s="1" t="s">
        <v>1027</v>
      </c>
      <c r="B195" s="1" t="s">
        <v>1023</v>
      </c>
      <c r="C195" s="1" t="s">
        <v>1005</v>
      </c>
      <c r="D195" s="1" t="s">
        <v>39</v>
      </c>
      <c r="E195" s="1" t="s">
        <v>39</v>
      </c>
      <c r="F195" s="1" t="s">
        <v>39</v>
      </c>
      <c r="G195" s="1">
        <v>1556.3133685919252</v>
      </c>
      <c r="H195" s="1">
        <v>0</v>
      </c>
      <c r="I195" s="1">
        <v>6</v>
      </c>
      <c r="J195" s="1">
        <v>30</v>
      </c>
      <c r="K195" s="1">
        <v>50</v>
      </c>
      <c r="L195" s="1">
        <v>17.0625</v>
      </c>
      <c r="M195" s="1">
        <v>0</v>
      </c>
      <c r="N195" s="1">
        <v>0</v>
      </c>
      <c r="O195" s="1">
        <v>0</v>
      </c>
      <c r="P195" s="1">
        <v>5.8999999999999997E-2</v>
      </c>
      <c r="Q195" s="1">
        <f t="shared" si="16"/>
        <v>97.363623651039902</v>
      </c>
      <c r="R195" s="1">
        <f t="shared" si="17"/>
        <v>114426.1236510399</v>
      </c>
      <c r="S195" s="1">
        <f t="shared" si="18"/>
        <v>0</v>
      </c>
      <c r="U195">
        <v>0</v>
      </c>
      <c r="V195">
        <v>0</v>
      </c>
      <c r="W195">
        <v>0</v>
      </c>
      <c r="X195">
        <v>1585.5709273707912</v>
      </c>
      <c r="Y195">
        <v>1556.3133685919252</v>
      </c>
      <c r="Z195">
        <v>1535.0780436717807</v>
      </c>
      <c r="AB195" s="1" t="s">
        <v>1027</v>
      </c>
      <c r="AC195">
        <f t="shared" si="19"/>
        <v>97363.623651039903</v>
      </c>
    </row>
    <row r="196" spans="1:29" x14ac:dyDescent="0.2">
      <c r="A196" s="1" t="s">
        <v>1028</v>
      </c>
      <c r="B196" s="1" t="s">
        <v>1017</v>
      </c>
      <c r="C196" s="1" t="s">
        <v>1005</v>
      </c>
      <c r="D196" s="1" t="s">
        <v>39</v>
      </c>
      <c r="E196" s="1" t="s">
        <v>39</v>
      </c>
      <c r="F196" s="1" t="s">
        <v>39</v>
      </c>
      <c r="G196" s="1" t="s">
        <v>794</v>
      </c>
      <c r="H196" s="1" t="s">
        <v>1029</v>
      </c>
      <c r="I196" s="1">
        <v>6</v>
      </c>
      <c r="J196" s="1">
        <v>30</v>
      </c>
      <c r="K196" s="1">
        <v>50</v>
      </c>
      <c r="L196" s="1">
        <v>17.0625</v>
      </c>
      <c r="M196" s="1">
        <v>0</v>
      </c>
      <c r="N196" s="1">
        <v>0</v>
      </c>
      <c r="O196" s="1">
        <v>0</v>
      </c>
      <c r="P196" s="1">
        <v>5.8999999999999997E-2</v>
      </c>
      <c r="Q196" s="1" t="s">
        <v>794</v>
      </c>
      <c r="R196" s="1" t="s">
        <v>794</v>
      </c>
      <c r="S196" s="1">
        <f t="shared" si="18"/>
        <v>0</v>
      </c>
      <c r="U196">
        <v>0</v>
      </c>
      <c r="V196">
        <v>0</v>
      </c>
      <c r="W196">
        <v>0</v>
      </c>
      <c r="X196" t="s">
        <v>1029</v>
      </c>
      <c r="Y196" t="s">
        <v>794</v>
      </c>
      <c r="Z196" t="s">
        <v>1029</v>
      </c>
      <c r="AB196" s="1" t="s">
        <v>1028</v>
      </c>
    </row>
  </sheetData>
  <mergeCells count="2">
    <mergeCell ref="U1:W1"/>
    <mergeCell ref="X1:Z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1"/>
  <sheetViews>
    <sheetView workbookViewId="0">
      <pane xSplit="5" ySplit="3" topLeftCell="X143" activePane="bottomRight" state="frozen"/>
      <selection pane="topRight" activeCell="F1" sqref="F1"/>
      <selection pane="bottomLeft" activeCell="A4" sqref="A4"/>
      <selection pane="bottomRight" activeCell="AB179" sqref="AB179"/>
    </sheetView>
  </sheetViews>
  <sheetFormatPr baseColWidth="10" defaultColWidth="11" defaultRowHeight="16" x14ac:dyDescent="0.2"/>
  <cols>
    <col min="1" max="1" width="43.6640625" customWidth="1"/>
    <col min="2" max="2" width="24.5" customWidth="1"/>
    <col min="3" max="3" width="19.83203125" customWidth="1"/>
    <col min="5" max="5" width="17.6640625" customWidth="1"/>
    <col min="6" max="6" width="18.83203125" customWidth="1"/>
    <col min="7" max="7" width="16.33203125" customWidth="1"/>
    <col min="8" max="8" width="20.33203125" customWidth="1"/>
    <col min="9" max="9" width="12.6640625" customWidth="1"/>
    <col min="11" max="11" width="20.5" customWidth="1"/>
    <col min="12" max="12" width="17.6640625" customWidth="1"/>
    <col min="13" max="13" width="18.33203125" customWidth="1"/>
    <col min="14" max="14" width="20.5" customWidth="1"/>
    <col min="15" max="15" width="21.5" customWidth="1"/>
    <col min="16" max="16" width="12.5" customWidth="1"/>
    <col min="17" max="17" width="31.33203125" customWidth="1"/>
    <col min="18" max="18" width="18.1640625" customWidth="1"/>
    <col min="28" max="28" width="43.6640625" customWidth="1"/>
  </cols>
  <sheetData>
    <row r="1" spans="1:29" x14ac:dyDescent="0.2">
      <c r="A1" s="13" t="s">
        <v>738</v>
      </c>
      <c r="B1" s="13" t="s">
        <v>739</v>
      </c>
      <c r="C1" s="13"/>
      <c r="D1" s="13" t="s">
        <v>553</v>
      </c>
      <c r="E1" s="13" t="s">
        <v>544</v>
      </c>
      <c r="F1" s="13"/>
      <c r="G1" s="1"/>
      <c r="H1" s="1"/>
      <c r="I1" s="1"/>
      <c r="J1" s="1"/>
      <c r="K1" s="1"/>
      <c r="L1" s="1"/>
      <c r="M1" s="1"/>
      <c r="N1" s="1"/>
      <c r="O1" s="1"/>
      <c r="P1" s="1"/>
      <c r="Q1" s="1"/>
      <c r="R1" s="1"/>
      <c r="S1" s="1"/>
      <c r="T1" s="1"/>
      <c r="U1" s="26" t="s">
        <v>553</v>
      </c>
      <c r="V1" s="26"/>
      <c r="W1" s="26"/>
      <c r="X1" s="26" t="s">
        <v>738</v>
      </c>
      <c r="Y1" s="26"/>
      <c r="Z1" s="26"/>
      <c r="AA1" s="24"/>
      <c r="AB1" s="13" t="s">
        <v>738</v>
      </c>
      <c r="AC1" t="s">
        <v>1901</v>
      </c>
    </row>
    <row r="2" spans="1:29" x14ac:dyDescent="0.2">
      <c r="A2" s="1" t="s">
        <v>570</v>
      </c>
      <c r="B2" s="1" t="s">
        <v>696</v>
      </c>
      <c r="C2" s="1" t="s">
        <v>697</v>
      </c>
      <c r="D2" s="1" t="s">
        <v>572</v>
      </c>
      <c r="E2" s="1" t="s">
        <v>698</v>
      </c>
      <c r="F2" s="1" t="s">
        <v>699</v>
      </c>
      <c r="G2" s="14" t="s">
        <v>740</v>
      </c>
      <c r="H2" s="1" t="s">
        <v>741</v>
      </c>
      <c r="I2" s="1" t="s">
        <v>742</v>
      </c>
      <c r="J2" s="1" t="s">
        <v>743</v>
      </c>
      <c r="K2" s="1" t="s">
        <v>744</v>
      </c>
      <c r="L2" s="1" t="s">
        <v>745</v>
      </c>
      <c r="M2" s="1" t="s">
        <v>746</v>
      </c>
      <c r="N2" s="1" t="s">
        <v>750</v>
      </c>
      <c r="O2" s="14" t="s">
        <v>547</v>
      </c>
      <c r="P2" s="1" t="s">
        <v>747</v>
      </c>
      <c r="Q2" s="1" t="s">
        <v>748</v>
      </c>
      <c r="R2" s="1" t="s">
        <v>749</v>
      </c>
      <c r="S2" s="1" t="s">
        <v>751</v>
      </c>
      <c r="T2" s="1"/>
      <c r="U2" s="1" t="s">
        <v>545</v>
      </c>
      <c r="V2" s="1" t="s">
        <v>1613</v>
      </c>
      <c r="W2" s="1" t="s">
        <v>1614</v>
      </c>
      <c r="X2" s="1" t="s">
        <v>545</v>
      </c>
      <c r="Y2" s="1" t="s">
        <v>1613</v>
      </c>
      <c r="Z2" s="1" t="s">
        <v>1614</v>
      </c>
      <c r="AA2" s="1"/>
      <c r="AB2" s="1" t="s">
        <v>570</v>
      </c>
    </row>
    <row r="3" spans="1:29" x14ac:dyDescent="0.2">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2">
      <c r="A4" s="1" t="s">
        <v>700</v>
      </c>
      <c r="B4" s="1" t="s">
        <v>701</v>
      </c>
      <c r="C4" s="1" t="s">
        <v>702</v>
      </c>
      <c r="D4" s="1" t="s">
        <v>37</v>
      </c>
      <c r="E4" s="1" t="s">
        <v>703</v>
      </c>
      <c r="F4" s="1" t="s">
        <v>704</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700</v>
      </c>
      <c r="AC4">
        <f>Q4*1000</f>
        <v>206096.2204576997</v>
      </c>
    </row>
    <row r="5" spans="1:29" x14ac:dyDescent="0.2">
      <c r="A5" s="1" t="s">
        <v>705</v>
      </c>
      <c r="B5" s="1" t="s">
        <v>701</v>
      </c>
      <c r="C5" s="1" t="s">
        <v>702</v>
      </c>
      <c r="D5" s="1" t="s">
        <v>37</v>
      </c>
      <c r="E5" s="1" t="s">
        <v>706</v>
      </c>
      <c r="F5" s="1" t="s">
        <v>704</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705</v>
      </c>
      <c r="AC5">
        <f t="shared" ref="AC5:AC68" si="3">Q5*1000</f>
        <v>206096.2204576997</v>
      </c>
    </row>
    <row r="6" spans="1:29" x14ac:dyDescent="0.2">
      <c r="A6" s="1" t="s">
        <v>707</v>
      </c>
      <c r="B6" s="1" t="s">
        <v>701</v>
      </c>
      <c r="C6" s="1" t="s">
        <v>702</v>
      </c>
      <c r="D6" s="1" t="s">
        <v>37</v>
      </c>
      <c r="E6" s="1" t="s">
        <v>708</v>
      </c>
      <c r="F6" s="1" t="s">
        <v>704</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707</v>
      </c>
      <c r="AC6">
        <f t="shared" si="3"/>
        <v>206096.2204576997</v>
      </c>
    </row>
    <row r="7" spans="1:29" x14ac:dyDescent="0.2">
      <c r="A7" s="1" t="s">
        <v>709</v>
      </c>
      <c r="B7" s="1" t="s">
        <v>701</v>
      </c>
      <c r="C7" s="1" t="s">
        <v>702</v>
      </c>
      <c r="D7" s="1" t="s">
        <v>36</v>
      </c>
      <c r="E7" s="1" t="s">
        <v>710</v>
      </c>
      <c r="F7" s="1" t="s">
        <v>711</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709</v>
      </c>
      <c r="AC7">
        <f t="shared" si="3"/>
        <v>208624.59687193923</v>
      </c>
    </row>
    <row r="8" spans="1:29" x14ac:dyDescent="0.2">
      <c r="A8" s="1" t="s">
        <v>712</v>
      </c>
      <c r="B8" s="1" t="s">
        <v>701</v>
      </c>
      <c r="C8" s="1" t="s">
        <v>702</v>
      </c>
      <c r="D8" s="1" t="s">
        <v>36</v>
      </c>
      <c r="E8" s="1" t="s">
        <v>713</v>
      </c>
      <c r="F8" s="1" t="s">
        <v>711</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712</v>
      </c>
      <c r="AC8">
        <f t="shared" si="3"/>
        <v>208624.59687193923</v>
      </c>
    </row>
    <row r="9" spans="1:29" x14ac:dyDescent="0.2">
      <c r="A9" s="1" t="s">
        <v>714</v>
      </c>
      <c r="B9" s="1" t="s">
        <v>715</v>
      </c>
      <c r="C9" s="1" t="s">
        <v>716</v>
      </c>
      <c r="D9" s="1" t="s">
        <v>35</v>
      </c>
      <c r="E9" s="1" t="s">
        <v>717</v>
      </c>
      <c r="F9" s="1" t="s">
        <v>718</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714</v>
      </c>
      <c r="AC9">
        <f t="shared" si="3"/>
        <v>314086.99856009858</v>
      </c>
    </row>
    <row r="10" spans="1:29" x14ac:dyDescent="0.2">
      <c r="A10" s="1" t="s">
        <v>719</v>
      </c>
      <c r="B10" s="1" t="s">
        <v>103</v>
      </c>
      <c r="C10" s="1" t="s">
        <v>720</v>
      </c>
      <c r="D10" s="1" t="s">
        <v>37</v>
      </c>
      <c r="E10" s="1" t="s">
        <v>37</v>
      </c>
      <c r="F10" s="1" t="s">
        <v>704</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719</v>
      </c>
      <c r="AC10">
        <f t="shared" si="3"/>
        <v>69661.86863229156</v>
      </c>
    </row>
    <row r="11" spans="1:29" x14ac:dyDescent="0.2">
      <c r="A11" s="1" t="s">
        <v>721</v>
      </c>
      <c r="B11" s="1" t="s">
        <v>103</v>
      </c>
      <c r="C11" s="1" t="s">
        <v>720</v>
      </c>
      <c r="D11" s="1" t="s">
        <v>36</v>
      </c>
      <c r="E11" s="1" t="s">
        <v>36</v>
      </c>
      <c r="F11" s="1" t="s">
        <v>711</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721</v>
      </c>
      <c r="AC11">
        <f t="shared" si="3"/>
        <v>70274.636649443913</v>
      </c>
    </row>
    <row r="12" spans="1:29" x14ac:dyDescent="0.2">
      <c r="A12" s="1" t="s">
        <v>722</v>
      </c>
      <c r="B12" s="1" t="s">
        <v>103</v>
      </c>
      <c r="C12" s="1" t="s">
        <v>720</v>
      </c>
      <c r="D12" s="1" t="s">
        <v>35</v>
      </c>
      <c r="E12" s="1" t="s">
        <v>35</v>
      </c>
      <c r="F12" s="1" t="s">
        <v>718</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722</v>
      </c>
      <c r="AC12">
        <f t="shared" si="3"/>
        <v>68664.297030512986</v>
      </c>
    </row>
    <row r="13" spans="1:29" x14ac:dyDescent="0.2">
      <c r="A13" s="1" t="s">
        <v>723</v>
      </c>
      <c r="B13" s="1" t="s">
        <v>103</v>
      </c>
      <c r="C13" s="1" t="s">
        <v>720</v>
      </c>
      <c r="D13" s="1" t="s">
        <v>38</v>
      </c>
      <c r="E13" s="1" t="s">
        <v>38</v>
      </c>
      <c r="F13" s="1" t="s">
        <v>724</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723</v>
      </c>
      <c r="AC13">
        <f t="shared" si="3"/>
        <v>69358.874365723314</v>
      </c>
    </row>
    <row r="14" spans="1:29" x14ac:dyDescent="0.2">
      <c r="A14" s="1" t="s">
        <v>725</v>
      </c>
      <c r="B14" s="1" t="s">
        <v>103</v>
      </c>
      <c r="C14" s="1" t="s">
        <v>720</v>
      </c>
      <c r="D14" s="1" t="s">
        <v>39</v>
      </c>
      <c r="E14" s="1" t="s">
        <v>39</v>
      </c>
      <c r="F14" s="1" t="s">
        <v>726</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725</v>
      </c>
      <c r="AC14">
        <f t="shared" si="3"/>
        <v>68929.462242185473</v>
      </c>
    </row>
    <row r="15" spans="1:29" x14ac:dyDescent="0.2">
      <c r="A15" s="1" t="s">
        <v>727</v>
      </c>
      <c r="B15" s="1" t="s">
        <v>26</v>
      </c>
      <c r="C15" s="1" t="s">
        <v>720</v>
      </c>
      <c r="D15" s="1" t="s">
        <v>37</v>
      </c>
      <c r="E15" s="1" t="s">
        <v>37</v>
      </c>
      <c r="F15" s="1" t="s">
        <v>704</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727</v>
      </c>
      <c r="AC15">
        <f t="shared" si="3"/>
        <v>97124.036915245568</v>
      </c>
    </row>
    <row r="16" spans="1:29" x14ac:dyDescent="0.2">
      <c r="A16" s="1" t="s">
        <v>728</v>
      </c>
      <c r="B16" s="1" t="s">
        <v>26</v>
      </c>
      <c r="C16" s="1" t="s">
        <v>720</v>
      </c>
      <c r="D16" s="1" t="s">
        <v>36</v>
      </c>
      <c r="E16" s="1" t="s">
        <v>36</v>
      </c>
      <c r="F16" s="1" t="s">
        <v>711</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728</v>
      </c>
      <c r="AC16">
        <f t="shared" si="3"/>
        <v>97917.925453655305</v>
      </c>
    </row>
    <row r="17" spans="1:29" x14ac:dyDescent="0.2">
      <c r="A17" s="1" t="s">
        <v>729</v>
      </c>
      <c r="B17" s="1" t="s">
        <v>26</v>
      </c>
      <c r="C17" s="1" t="s">
        <v>720</v>
      </c>
      <c r="D17" s="1" t="s">
        <v>35</v>
      </c>
      <c r="E17" s="1" t="s">
        <v>35</v>
      </c>
      <c r="F17" s="1" t="s">
        <v>718</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729</v>
      </c>
      <c r="AC17">
        <f t="shared" si="3"/>
        <v>95900.064661895289</v>
      </c>
    </row>
    <row r="18" spans="1:29" x14ac:dyDescent="0.2">
      <c r="A18" s="1" t="s">
        <v>730</v>
      </c>
      <c r="B18" s="1" t="s">
        <v>26</v>
      </c>
      <c r="C18" s="1" t="s">
        <v>720</v>
      </c>
      <c r="D18" s="1" t="s">
        <v>38</v>
      </c>
      <c r="E18" s="1" t="s">
        <v>38</v>
      </c>
      <c r="F18" s="1" t="s">
        <v>724</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730</v>
      </c>
      <c r="AC18">
        <f t="shared" si="3"/>
        <v>96639.922127419966</v>
      </c>
    </row>
    <row r="19" spans="1:29" x14ac:dyDescent="0.2">
      <c r="A19" s="1" t="s">
        <v>731</v>
      </c>
      <c r="B19" s="1" t="s">
        <v>26</v>
      </c>
      <c r="C19" s="1" t="s">
        <v>720</v>
      </c>
      <c r="D19" s="1" t="s">
        <v>39</v>
      </c>
      <c r="E19" s="1" t="s">
        <v>39</v>
      </c>
      <c r="F19" s="1" t="s">
        <v>726</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731</v>
      </c>
      <c r="AC19">
        <f t="shared" si="3"/>
        <v>96323.712952722432</v>
      </c>
    </row>
    <row r="20" spans="1:29" x14ac:dyDescent="0.2">
      <c r="A20" s="1" t="s">
        <v>732</v>
      </c>
      <c r="B20" s="1" t="s">
        <v>733</v>
      </c>
      <c r="C20" s="1" t="s">
        <v>733</v>
      </c>
      <c r="D20" s="1" t="s">
        <v>35</v>
      </c>
      <c r="E20" s="1" t="s">
        <v>35</v>
      </c>
      <c r="F20" s="1" t="s">
        <v>718</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732</v>
      </c>
      <c r="AC20">
        <f t="shared" si="3"/>
        <v>800704.04138291127</v>
      </c>
    </row>
    <row r="21" spans="1:29" x14ac:dyDescent="0.2">
      <c r="A21" s="1" t="s">
        <v>734</v>
      </c>
      <c r="B21" s="1" t="s">
        <v>733</v>
      </c>
      <c r="C21" s="1" t="s">
        <v>733</v>
      </c>
      <c r="D21" s="1" t="s">
        <v>37</v>
      </c>
      <c r="E21" s="1" t="s">
        <v>37</v>
      </c>
      <c r="F21" s="1" t="s">
        <v>704</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734</v>
      </c>
      <c r="AC21">
        <f t="shared" si="3"/>
        <v>843087.33394125348</v>
      </c>
    </row>
    <row r="22" spans="1:29" x14ac:dyDescent="0.2">
      <c r="A22" s="1" t="s">
        <v>735</v>
      </c>
      <c r="B22" s="1" t="s">
        <v>733</v>
      </c>
      <c r="C22" s="1" t="s">
        <v>733</v>
      </c>
      <c r="D22" s="1" t="s">
        <v>36</v>
      </c>
      <c r="E22" s="1" t="s">
        <v>36</v>
      </c>
      <c r="F22" s="1" t="s">
        <v>711</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735</v>
      </c>
      <c r="AC22">
        <f t="shared" si="3"/>
        <v>876323.07000484411</v>
      </c>
    </row>
    <row r="23" spans="1:29" x14ac:dyDescent="0.2">
      <c r="A23" s="1" t="s">
        <v>736</v>
      </c>
      <c r="B23" s="1" t="s">
        <v>733</v>
      </c>
      <c r="C23" s="1" t="s">
        <v>733</v>
      </c>
      <c r="D23" s="1" t="s">
        <v>38</v>
      </c>
      <c r="E23" s="1" t="s">
        <v>38</v>
      </c>
      <c r="F23" s="1" t="s">
        <v>724</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736</v>
      </c>
      <c r="AC23">
        <f t="shared" si="3"/>
        <v>809079.6022499823</v>
      </c>
    </row>
    <row r="24" spans="1:29" x14ac:dyDescent="0.2">
      <c r="A24" s="1" t="s">
        <v>737</v>
      </c>
      <c r="B24" s="1" t="s">
        <v>733</v>
      </c>
      <c r="C24" s="1" t="s">
        <v>733</v>
      </c>
      <c r="D24" s="1" t="s">
        <v>39</v>
      </c>
      <c r="E24" s="1" t="s">
        <v>39</v>
      </c>
      <c r="F24" s="1" t="s">
        <v>726</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737</v>
      </c>
      <c r="AC24">
        <f t="shared" si="3"/>
        <v>830460.80661277357</v>
      </c>
    </row>
    <row r="25" spans="1:29" x14ac:dyDescent="0.2">
      <c r="A25" s="12" t="s">
        <v>835</v>
      </c>
      <c r="B25" s="1" t="s">
        <v>836</v>
      </c>
      <c r="C25" s="1" t="s">
        <v>837</v>
      </c>
      <c r="D25" s="1" t="s">
        <v>37</v>
      </c>
      <c r="E25" s="1" t="s">
        <v>838</v>
      </c>
      <c r="F25" s="1" t="s">
        <v>839</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835</v>
      </c>
      <c r="AC25">
        <f t="shared" si="3"/>
        <v>59114.566474764848</v>
      </c>
    </row>
    <row r="26" spans="1:29" x14ac:dyDescent="0.2">
      <c r="A26" s="1" t="s">
        <v>840</v>
      </c>
      <c r="B26" s="1" t="s">
        <v>836</v>
      </c>
      <c r="C26" s="1" t="s">
        <v>837</v>
      </c>
      <c r="D26" s="1" t="s">
        <v>37</v>
      </c>
      <c r="E26" s="1" t="s">
        <v>841</v>
      </c>
      <c r="F26" s="1" t="s">
        <v>839</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840</v>
      </c>
      <c r="AC26">
        <f t="shared" si="3"/>
        <v>60059.193401604636</v>
      </c>
    </row>
    <row r="27" spans="1:29" x14ac:dyDescent="0.2">
      <c r="A27" s="1" t="s">
        <v>842</v>
      </c>
      <c r="B27" s="1" t="s">
        <v>836</v>
      </c>
      <c r="C27" s="1" t="s">
        <v>837</v>
      </c>
      <c r="D27" s="1" t="s">
        <v>37</v>
      </c>
      <c r="E27" s="1" t="s">
        <v>843</v>
      </c>
      <c r="F27" s="1" t="s">
        <v>839</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842</v>
      </c>
      <c r="AC27">
        <f t="shared" si="3"/>
        <v>59114.566474764848</v>
      </c>
    </row>
    <row r="28" spans="1:29" x14ac:dyDescent="0.2">
      <c r="A28" s="1" t="s">
        <v>844</v>
      </c>
      <c r="B28" s="1" t="s">
        <v>836</v>
      </c>
      <c r="C28" s="1" t="s">
        <v>837</v>
      </c>
      <c r="D28" s="1" t="s">
        <v>37</v>
      </c>
      <c r="E28" s="1" t="s">
        <v>845</v>
      </c>
      <c r="F28" s="1" t="s">
        <v>839</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844</v>
      </c>
      <c r="AC28">
        <f t="shared" si="3"/>
        <v>59114.566474764848</v>
      </c>
    </row>
    <row r="29" spans="1:29" x14ac:dyDescent="0.2">
      <c r="A29" s="1" t="s">
        <v>846</v>
      </c>
      <c r="B29" s="1" t="s">
        <v>836</v>
      </c>
      <c r="C29" s="1" t="s">
        <v>837</v>
      </c>
      <c r="D29" s="1" t="s">
        <v>37</v>
      </c>
      <c r="E29" s="1" t="s">
        <v>847</v>
      </c>
      <c r="F29" s="1" t="s">
        <v>848</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846</v>
      </c>
      <c r="AC29">
        <f t="shared" si="3"/>
        <v>62903.934722410399</v>
      </c>
    </row>
    <row r="30" spans="1:29" x14ac:dyDescent="0.2">
      <c r="A30" s="1" t="s">
        <v>849</v>
      </c>
      <c r="B30" s="1" t="s">
        <v>836</v>
      </c>
      <c r="C30" s="1" t="s">
        <v>837</v>
      </c>
      <c r="D30" s="1" t="s">
        <v>37</v>
      </c>
      <c r="E30" s="1" t="s">
        <v>850</v>
      </c>
      <c r="F30" s="1" t="s">
        <v>839</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849</v>
      </c>
      <c r="AC30">
        <f t="shared" si="3"/>
        <v>59114.566474764848</v>
      </c>
    </row>
    <row r="31" spans="1:29" x14ac:dyDescent="0.2">
      <c r="A31" s="1" t="s">
        <v>851</v>
      </c>
      <c r="B31" s="1" t="s">
        <v>836</v>
      </c>
      <c r="C31" s="1" t="s">
        <v>837</v>
      </c>
      <c r="D31" s="1" t="s">
        <v>37</v>
      </c>
      <c r="E31" s="1" t="s">
        <v>852</v>
      </c>
      <c r="F31" s="1" t="s">
        <v>839</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851</v>
      </c>
      <c r="AC31">
        <f t="shared" si="3"/>
        <v>59114.566474764848</v>
      </c>
    </row>
    <row r="32" spans="1:29" x14ac:dyDescent="0.2">
      <c r="A32" s="1" t="s">
        <v>853</v>
      </c>
      <c r="B32" s="1" t="s">
        <v>836</v>
      </c>
      <c r="C32" s="1" t="s">
        <v>837</v>
      </c>
      <c r="D32" s="1" t="s">
        <v>37</v>
      </c>
      <c r="E32" s="1" t="s">
        <v>65</v>
      </c>
      <c r="F32" s="1" t="s">
        <v>839</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853</v>
      </c>
      <c r="AC32">
        <f t="shared" si="3"/>
        <v>59114.566474764848</v>
      </c>
    </row>
    <row r="33" spans="1:29" x14ac:dyDescent="0.2">
      <c r="A33" s="1" t="s">
        <v>854</v>
      </c>
      <c r="B33" s="1" t="s">
        <v>836</v>
      </c>
      <c r="C33" s="1" t="s">
        <v>837</v>
      </c>
      <c r="D33" s="1" t="s">
        <v>36</v>
      </c>
      <c r="E33" s="1" t="s">
        <v>855</v>
      </c>
      <c r="F33" s="1" t="s">
        <v>856</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854</v>
      </c>
      <c r="AC33">
        <f t="shared" si="3"/>
        <v>61174.857215463002</v>
      </c>
    </row>
    <row r="34" spans="1:29" x14ac:dyDescent="0.2">
      <c r="A34" s="1" t="s">
        <v>857</v>
      </c>
      <c r="B34" s="1" t="s">
        <v>836</v>
      </c>
      <c r="C34" s="1" t="s">
        <v>837</v>
      </c>
      <c r="D34" s="1" t="s">
        <v>36</v>
      </c>
      <c r="E34" s="1" t="s">
        <v>858</v>
      </c>
      <c r="F34" s="1" t="s">
        <v>859</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857</v>
      </c>
      <c r="AC34">
        <f t="shared" si="3"/>
        <v>58500.605528609616</v>
      </c>
    </row>
    <row r="35" spans="1:29" x14ac:dyDescent="0.2">
      <c r="A35" s="1" t="s">
        <v>860</v>
      </c>
      <c r="B35" s="1" t="s">
        <v>836</v>
      </c>
      <c r="C35" s="1" t="s">
        <v>837</v>
      </c>
      <c r="D35" s="1" t="s">
        <v>36</v>
      </c>
      <c r="E35" s="1" t="s">
        <v>861</v>
      </c>
      <c r="F35" s="1" t="s">
        <v>856</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860</v>
      </c>
      <c r="AC35">
        <f t="shared" si="3"/>
        <v>61174.857215463002</v>
      </c>
    </row>
    <row r="36" spans="1:29" x14ac:dyDescent="0.2">
      <c r="A36" s="1" t="s">
        <v>862</v>
      </c>
      <c r="B36" s="1" t="s">
        <v>836</v>
      </c>
      <c r="C36" s="1" t="s">
        <v>837</v>
      </c>
      <c r="D36" s="1" t="s">
        <v>36</v>
      </c>
      <c r="E36" s="1" t="s">
        <v>863</v>
      </c>
      <c r="F36" s="1" t="s">
        <v>859</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862</v>
      </c>
      <c r="AC36">
        <f t="shared" si="3"/>
        <v>57792.135333479782</v>
      </c>
    </row>
    <row r="37" spans="1:29" x14ac:dyDescent="0.2">
      <c r="A37" s="1" t="s">
        <v>864</v>
      </c>
      <c r="B37" s="1" t="s">
        <v>836</v>
      </c>
      <c r="C37" s="1" t="s">
        <v>837</v>
      </c>
      <c r="D37" s="1" t="s">
        <v>36</v>
      </c>
      <c r="E37" s="1" t="s">
        <v>865</v>
      </c>
      <c r="F37" s="1" t="s">
        <v>866</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864</v>
      </c>
      <c r="AC37">
        <f t="shared" si="3"/>
        <v>65447.880400014466</v>
      </c>
    </row>
    <row r="38" spans="1:29" x14ac:dyDescent="0.2">
      <c r="A38" s="1" t="s">
        <v>867</v>
      </c>
      <c r="B38" s="1" t="s">
        <v>836</v>
      </c>
      <c r="C38" s="1" t="s">
        <v>837</v>
      </c>
      <c r="D38" s="1" t="s">
        <v>36</v>
      </c>
      <c r="E38" s="1" t="s">
        <v>868</v>
      </c>
      <c r="F38" s="1" t="s">
        <v>866</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867</v>
      </c>
      <c r="AC38">
        <f t="shared" si="3"/>
        <v>63849.108902316373</v>
      </c>
    </row>
    <row r="39" spans="1:29" x14ac:dyDescent="0.2">
      <c r="A39" s="1" t="s">
        <v>869</v>
      </c>
      <c r="B39" s="1" t="s">
        <v>836</v>
      </c>
      <c r="C39" s="1" t="s">
        <v>837</v>
      </c>
      <c r="D39" s="1" t="s">
        <v>36</v>
      </c>
      <c r="E39" s="1" t="s">
        <v>870</v>
      </c>
      <c r="F39" s="1" t="s">
        <v>856</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869</v>
      </c>
      <c r="AC39">
        <f t="shared" si="3"/>
        <v>61174.857215463002</v>
      </c>
    </row>
    <row r="40" spans="1:29" x14ac:dyDescent="0.2">
      <c r="A40" s="1" t="s">
        <v>871</v>
      </c>
      <c r="B40" s="1" t="s">
        <v>836</v>
      </c>
      <c r="C40" s="1" t="s">
        <v>837</v>
      </c>
      <c r="D40" s="1" t="s">
        <v>36</v>
      </c>
      <c r="E40" s="1" t="s">
        <v>872</v>
      </c>
      <c r="F40" s="1" t="s">
        <v>856</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871</v>
      </c>
      <c r="AC40">
        <f t="shared" si="3"/>
        <v>60466.387020333161</v>
      </c>
    </row>
    <row r="41" spans="1:29" x14ac:dyDescent="0.2">
      <c r="A41" s="1" t="s">
        <v>873</v>
      </c>
      <c r="B41" s="1" t="s">
        <v>836</v>
      </c>
      <c r="C41" s="1" t="s">
        <v>837</v>
      </c>
      <c r="D41" s="1" t="s">
        <v>36</v>
      </c>
      <c r="E41" s="1" t="s">
        <v>874</v>
      </c>
      <c r="F41" s="1" t="s">
        <v>856</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873</v>
      </c>
      <c r="AC41">
        <f t="shared" si="3"/>
        <v>60466.387020333161</v>
      </c>
    </row>
    <row r="42" spans="1:29" x14ac:dyDescent="0.2">
      <c r="A42" s="1" t="s">
        <v>875</v>
      </c>
      <c r="B42" s="1" t="s">
        <v>836</v>
      </c>
      <c r="C42" s="1" t="s">
        <v>837</v>
      </c>
      <c r="D42" s="1" t="s">
        <v>35</v>
      </c>
      <c r="E42" s="1" t="s">
        <v>876</v>
      </c>
      <c r="F42" s="1" t="s">
        <v>877</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875</v>
      </c>
      <c r="AC42">
        <f t="shared" si="3"/>
        <v>60380.177907567217</v>
      </c>
    </row>
    <row r="43" spans="1:29" x14ac:dyDescent="0.2">
      <c r="A43" s="1" t="s">
        <v>878</v>
      </c>
      <c r="B43" s="1" t="s">
        <v>836</v>
      </c>
      <c r="C43" s="1" t="s">
        <v>837</v>
      </c>
      <c r="D43" s="1" t="s">
        <v>35</v>
      </c>
      <c r="E43" s="1" t="s">
        <v>879</v>
      </c>
      <c r="F43" s="1" t="s">
        <v>880</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878</v>
      </c>
      <c r="AC43">
        <f t="shared" si="3"/>
        <v>61354.40438729521</v>
      </c>
    </row>
    <row r="44" spans="1:29" x14ac:dyDescent="0.2">
      <c r="A44" s="1" t="s">
        <v>881</v>
      </c>
      <c r="B44" s="1" t="s">
        <v>836</v>
      </c>
      <c r="C44" s="1" t="s">
        <v>837</v>
      </c>
      <c r="D44" s="1" t="s">
        <v>35</v>
      </c>
      <c r="E44" s="1" t="s">
        <v>882</v>
      </c>
      <c r="F44" s="1" t="s">
        <v>877</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881</v>
      </c>
      <c r="AC44">
        <f t="shared" si="3"/>
        <v>60380.177907567217</v>
      </c>
    </row>
    <row r="45" spans="1:29" x14ac:dyDescent="0.2">
      <c r="A45" s="1" t="s">
        <v>883</v>
      </c>
      <c r="B45" s="1" t="s">
        <v>836</v>
      </c>
      <c r="C45" s="1" t="s">
        <v>837</v>
      </c>
      <c r="D45" s="1" t="s">
        <v>35</v>
      </c>
      <c r="E45" s="1" t="s">
        <v>884</v>
      </c>
      <c r="F45" s="1" t="s">
        <v>877</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883</v>
      </c>
      <c r="AC45">
        <f t="shared" si="3"/>
        <v>58352.669087901741</v>
      </c>
    </row>
    <row r="46" spans="1:29" x14ac:dyDescent="0.2">
      <c r="A46" s="1" t="s">
        <v>885</v>
      </c>
      <c r="B46" s="1" t="s">
        <v>836</v>
      </c>
      <c r="C46" s="1" t="s">
        <v>837</v>
      </c>
      <c r="D46" s="1" t="s">
        <v>35</v>
      </c>
      <c r="E46" s="1" t="s">
        <v>886</v>
      </c>
      <c r="F46" s="1" t="s">
        <v>718</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885</v>
      </c>
      <c r="AC46">
        <f t="shared" si="3"/>
        <v>59485.614344079069</v>
      </c>
    </row>
    <row r="47" spans="1:29" x14ac:dyDescent="0.2">
      <c r="A47" s="1" t="s">
        <v>887</v>
      </c>
      <c r="B47" s="1" t="s">
        <v>836</v>
      </c>
      <c r="C47" s="1" t="s">
        <v>837</v>
      </c>
      <c r="D47" s="1" t="s">
        <v>35</v>
      </c>
      <c r="E47" s="1" t="s">
        <v>888</v>
      </c>
      <c r="F47" s="1" t="s">
        <v>877</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887</v>
      </c>
      <c r="AC47">
        <f t="shared" si="3"/>
        <v>60380.177907567217</v>
      </c>
    </row>
    <row r="48" spans="1:29" x14ac:dyDescent="0.2">
      <c r="A48" s="1" t="s">
        <v>889</v>
      </c>
      <c r="B48" s="1" t="s">
        <v>836</v>
      </c>
      <c r="C48" s="1" t="s">
        <v>837</v>
      </c>
      <c r="D48" s="1" t="s">
        <v>38</v>
      </c>
      <c r="E48" s="1" t="s">
        <v>890</v>
      </c>
      <c r="F48" s="1" t="s">
        <v>891</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889</v>
      </c>
      <c r="AC48">
        <f t="shared" si="3"/>
        <v>59786.409987280778</v>
      </c>
    </row>
    <row r="49" spans="1:29" x14ac:dyDescent="0.2">
      <c r="A49" s="1" t="s">
        <v>892</v>
      </c>
      <c r="B49" s="1" t="s">
        <v>836</v>
      </c>
      <c r="C49" s="1" t="s">
        <v>837</v>
      </c>
      <c r="D49" s="1" t="s">
        <v>38</v>
      </c>
      <c r="E49" s="1" t="s">
        <v>893</v>
      </c>
      <c r="F49" s="1" t="s">
        <v>891</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892</v>
      </c>
      <c r="AC49">
        <f t="shared" si="3"/>
        <v>59786.409987280778</v>
      </c>
    </row>
    <row r="50" spans="1:29" x14ac:dyDescent="0.2">
      <c r="A50" s="1" t="s">
        <v>894</v>
      </c>
      <c r="B50" s="1" t="s">
        <v>836</v>
      </c>
      <c r="C50" s="1" t="s">
        <v>837</v>
      </c>
      <c r="D50" s="1" t="s">
        <v>38</v>
      </c>
      <c r="E50" s="1" t="s">
        <v>895</v>
      </c>
      <c r="F50" s="1" t="s">
        <v>891</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894</v>
      </c>
      <c r="AC50">
        <f t="shared" si="3"/>
        <v>58841.783060440997</v>
      </c>
    </row>
    <row r="51" spans="1:29" x14ac:dyDescent="0.2">
      <c r="A51" s="1" t="s">
        <v>896</v>
      </c>
      <c r="B51" s="1" t="s">
        <v>836</v>
      </c>
      <c r="C51" s="1" t="s">
        <v>837</v>
      </c>
      <c r="D51" s="1" t="s">
        <v>38</v>
      </c>
      <c r="E51" s="1" t="s">
        <v>897</v>
      </c>
      <c r="F51" s="1" t="s">
        <v>891</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896</v>
      </c>
      <c r="AC51">
        <f t="shared" si="3"/>
        <v>58841.783060440997</v>
      </c>
    </row>
    <row r="52" spans="1:29" x14ac:dyDescent="0.2">
      <c r="A52" s="1" t="s">
        <v>898</v>
      </c>
      <c r="B52" s="1" t="s">
        <v>836</v>
      </c>
      <c r="C52" s="1" t="s">
        <v>837</v>
      </c>
      <c r="D52" s="1" t="s">
        <v>38</v>
      </c>
      <c r="E52" s="1" t="s">
        <v>899</v>
      </c>
      <c r="F52" s="1" t="s">
        <v>900</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898</v>
      </c>
      <c r="AC52">
        <f t="shared" si="3"/>
        <v>61618.328527665821</v>
      </c>
    </row>
    <row r="53" spans="1:29" x14ac:dyDescent="0.2">
      <c r="A53" s="1" t="s">
        <v>901</v>
      </c>
      <c r="B53" s="1" t="s">
        <v>836</v>
      </c>
      <c r="C53" s="1" t="s">
        <v>837</v>
      </c>
      <c r="D53" s="1" t="s">
        <v>38</v>
      </c>
      <c r="E53" s="1" t="s">
        <v>902</v>
      </c>
      <c r="F53" s="1" t="s">
        <v>900</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901</v>
      </c>
      <c r="AC53">
        <f t="shared" si="3"/>
        <v>62562.955454505602</v>
      </c>
    </row>
    <row r="54" spans="1:29" x14ac:dyDescent="0.2">
      <c r="A54" s="1" t="s">
        <v>903</v>
      </c>
      <c r="B54" s="1" t="s">
        <v>836</v>
      </c>
      <c r="C54" s="1" t="s">
        <v>837</v>
      </c>
      <c r="D54" s="1" t="s">
        <v>38</v>
      </c>
      <c r="E54" s="1" t="s">
        <v>904</v>
      </c>
      <c r="F54" s="1" t="s">
        <v>900</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903</v>
      </c>
      <c r="AC54">
        <f t="shared" si="3"/>
        <v>62562.955454505602</v>
      </c>
    </row>
    <row r="55" spans="1:29" x14ac:dyDescent="0.2">
      <c r="A55" s="1" t="s">
        <v>905</v>
      </c>
      <c r="B55" s="1" t="s">
        <v>836</v>
      </c>
      <c r="C55" s="1" t="s">
        <v>837</v>
      </c>
      <c r="D55" s="1" t="s">
        <v>38</v>
      </c>
      <c r="E55" s="1" t="s">
        <v>906</v>
      </c>
      <c r="F55" s="1" t="s">
        <v>900</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905</v>
      </c>
      <c r="AC55">
        <f t="shared" si="3"/>
        <v>62562.955454505602</v>
      </c>
    </row>
    <row r="56" spans="1:29" x14ac:dyDescent="0.2">
      <c r="A56" s="1" t="s">
        <v>907</v>
      </c>
      <c r="B56" s="1" t="s">
        <v>836</v>
      </c>
      <c r="C56" s="1" t="s">
        <v>837</v>
      </c>
      <c r="D56" s="1" t="s">
        <v>38</v>
      </c>
      <c r="E56" s="1" t="s">
        <v>908</v>
      </c>
      <c r="F56" s="1" t="s">
        <v>900</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907</v>
      </c>
      <c r="AC56">
        <f t="shared" si="3"/>
        <v>62562.955454505602</v>
      </c>
    </row>
    <row r="57" spans="1:29" x14ac:dyDescent="0.2">
      <c r="A57" s="1" t="s">
        <v>909</v>
      </c>
      <c r="B57" s="1" t="s">
        <v>836</v>
      </c>
      <c r="C57" s="1" t="s">
        <v>837</v>
      </c>
      <c r="D57" s="1" t="s">
        <v>39</v>
      </c>
      <c r="E57" s="1" t="s">
        <v>910</v>
      </c>
      <c r="F57" s="1" t="s">
        <v>911</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909</v>
      </c>
      <c r="AC57">
        <f t="shared" si="3"/>
        <v>59157.523675508564</v>
      </c>
    </row>
    <row r="58" spans="1:29" x14ac:dyDescent="0.2">
      <c r="A58" s="1" t="s">
        <v>912</v>
      </c>
      <c r="B58" s="1" t="s">
        <v>836</v>
      </c>
      <c r="C58" s="1" t="s">
        <v>837</v>
      </c>
      <c r="D58" s="1" t="s">
        <v>39</v>
      </c>
      <c r="E58" s="1" t="s">
        <v>913</v>
      </c>
      <c r="F58" s="1" t="s">
        <v>914</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912</v>
      </c>
      <c r="AC58">
        <f t="shared" si="3"/>
        <v>61797.677435571459</v>
      </c>
    </row>
    <row r="59" spans="1:29" x14ac:dyDescent="0.2">
      <c r="A59" s="1" t="s">
        <v>915</v>
      </c>
      <c r="B59" s="1" t="s">
        <v>836</v>
      </c>
      <c r="C59" s="1" t="s">
        <v>837</v>
      </c>
      <c r="D59" s="1" t="s">
        <v>39</v>
      </c>
      <c r="E59" s="1" t="s">
        <v>916</v>
      </c>
      <c r="F59" s="1" t="s">
        <v>911</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915</v>
      </c>
      <c r="AC59">
        <f t="shared" si="3"/>
        <v>59157.523675508564</v>
      </c>
    </row>
    <row r="60" spans="1:29" x14ac:dyDescent="0.2">
      <c r="A60" s="1" t="s">
        <v>917</v>
      </c>
      <c r="B60" s="1" t="s">
        <v>918</v>
      </c>
      <c r="C60" s="1" t="s">
        <v>837</v>
      </c>
      <c r="D60" s="1" t="s">
        <v>37</v>
      </c>
      <c r="E60" s="1" t="s">
        <v>838</v>
      </c>
      <c r="F60" s="1" t="s">
        <v>839</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917</v>
      </c>
      <c r="AC60">
        <f t="shared" si="3"/>
        <v>303643.84523309756</v>
      </c>
    </row>
    <row r="61" spans="1:29" x14ac:dyDescent="0.2">
      <c r="A61" s="1" t="s">
        <v>919</v>
      </c>
      <c r="B61" s="1" t="s">
        <v>918</v>
      </c>
      <c r="C61" s="1" t="s">
        <v>837</v>
      </c>
      <c r="D61" s="1" t="s">
        <v>37</v>
      </c>
      <c r="E61" s="1" t="s">
        <v>841</v>
      </c>
      <c r="F61" s="1" t="s">
        <v>839</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919</v>
      </c>
      <c r="AC61">
        <f t="shared" si="3"/>
        <v>304506.36161061481</v>
      </c>
    </row>
    <row r="62" spans="1:29" x14ac:dyDescent="0.2">
      <c r="A62" s="1" t="s">
        <v>920</v>
      </c>
      <c r="B62" s="1" t="s">
        <v>918</v>
      </c>
      <c r="C62" s="1" t="s">
        <v>837</v>
      </c>
      <c r="D62" s="1" t="s">
        <v>37</v>
      </c>
      <c r="E62" s="1" t="s">
        <v>843</v>
      </c>
      <c r="F62" s="1" t="s">
        <v>839</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920</v>
      </c>
      <c r="AC62">
        <f t="shared" si="3"/>
        <v>303643.84523309756</v>
      </c>
    </row>
    <row r="63" spans="1:29" x14ac:dyDescent="0.2">
      <c r="A63" s="1" t="s">
        <v>921</v>
      </c>
      <c r="B63" s="1" t="s">
        <v>918</v>
      </c>
      <c r="C63" s="1" t="s">
        <v>837</v>
      </c>
      <c r="D63" s="1" t="s">
        <v>37</v>
      </c>
      <c r="E63" s="1" t="s">
        <v>845</v>
      </c>
      <c r="F63" s="1" t="s">
        <v>839</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921</v>
      </c>
      <c r="AC63">
        <f t="shared" si="3"/>
        <v>303643.84523309756</v>
      </c>
    </row>
    <row r="64" spans="1:29" x14ac:dyDescent="0.2">
      <c r="A64" s="1" t="s">
        <v>922</v>
      </c>
      <c r="B64" s="1" t="s">
        <v>918</v>
      </c>
      <c r="C64" s="1" t="s">
        <v>837</v>
      </c>
      <c r="D64" s="1" t="s">
        <v>37</v>
      </c>
      <c r="E64" s="1" t="s">
        <v>847</v>
      </c>
      <c r="F64" s="1" t="s">
        <v>848</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922</v>
      </c>
      <c r="AC64">
        <f t="shared" si="3"/>
        <v>322230.82167559309</v>
      </c>
    </row>
    <row r="65" spans="1:29" x14ac:dyDescent="0.2">
      <c r="A65" s="1" t="s">
        <v>923</v>
      </c>
      <c r="B65" s="1" t="s">
        <v>918</v>
      </c>
      <c r="C65" s="1" t="s">
        <v>837</v>
      </c>
      <c r="D65" s="1" t="s">
        <v>37</v>
      </c>
      <c r="E65" s="1" t="s">
        <v>850</v>
      </c>
      <c r="F65" s="1" t="s">
        <v>839</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923</v>
      </c>
      <c r="AC65">
        <f t="shared" si="3"/>
        <v>303643.84523309756</v>
      </c>
    </row>
    <row r="66" spans="1:29" x14ac:dyDescent="0.2">
      <c r="A66" s="1" t="s">
        <v>924</v>
      </c>
      <c r="B66" s="1" t="s">
        <v>918</v>
      </c>
      <c r="C66" s="1" t="s">
        <v>837</v>
      </c>
      <c r="D66" s="1" t="s">
        <v>37</v>
      </c>
      <c r="E66" s="1" t="s">
        <v>852</v>
      </c>
      <c r="F66" s="1" t="s">
        <v>839</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924</v>
      </c>
      <c r="AC66">
        <f t="shared" si="3"/>
        <v>303643.84523309756</v>
      </c>
    </row>
    <row r="67" spans="1:29" x14ac:dyDescent="0.2">
      <c r="A67" s="1" t="s">
        <v>925</v>
      </c>
      <c r="B67" s="1" t="s">
        <v>918</v>
      </c>
      <c r="C67" s="1" t="s">
        <v>837</v>
      </c>
      <c r="D67" s="1" t="s">
        <v>37</v>
      </c>
      <c r="E67" s="1" t="s">
        <v>65</v>
      </c>
      <c r="F67" s="1" t="s">
        <v>839</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925</v>
      </c>
      <c r="AC67">
        <f t="shared" si="3"/>
        <v>303643.84523309756</v>
      </c>
    </row>
    <row r="68" spans="1:29" x14ac:dyDescent="0.2">
      <c r="A68" s="1" t="s">
        <v>926</v>
      </c>
      <c r="B68" s="1" t="s">
        <v>918</v>
      </c>
      <c r="C68" s="1" t="s">
        <v>837</v>
      </c>
      <c r="D68" s="1" t="s">
        <v>36</v>
      </c>
      <c r="E68" s="1" t="s">
        <v>855</v>
      </c>
      <c r="F68" s="1" t="s">
        <v>856</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926</v>
      </c>
      <c r="AC68">
        <f t="shared" si="3"/>
        <v>321521.31047004508</v>
      </c>
    </row>
    <row r="69" spans="1:29" x14ac:dyDescent="0.2">
      <c r="A69" s="1" t="s">
        <v>927</v>
      </c>
      <c r="B69" s="1" t="s">
        <v>918</v>
      </c>
      <c r="C69" s="1" t="s">
        <v>837</v>
      </c>
      <c r="D69" s="1" t="s">
        <v>36</v>
      </c>
      <c r="E69" s="1" t="s">
        <v>858</v>
      </c>
      <c r="F69" s="1" t="s">
        <v>859</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927</v>
      </c>
      <c r="AC69">
        <f t="shared" ref="AC69:AC132" si="7">Q69*1000</f>
        <v>305401.30099667836</v>
      </c>
    </row>
    <row r="70" spans="1:29" x14ac:dyDescent="0.2">
      <c r="A70" s="1" t="s">
        <v>928</v>
      </c>
      <c r="B70" s="1" t="s">
        <v>918</v>
      </c>
      <c r="C70" s="1" t="s">
        <v>837</v>
      </c>
      <c r="D70" s="1" t="s">
        <v>36</v>
      </c>
      <c r="E70" s="1" t="s">
        <v>861</v>
      </c>
      <c r="F70" s="1" t="s">
        <v>856</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928</v>
      </c>
      <c r="AC70">
        <f t="shared" si="7"/>
        <v>321521.31047004508</v>
      </c>
    </row>
    <row r="71" spans="1:29" x14ac:dyDescent="0.2">
      <c r="A71" s="1" t="s">
        <v>929</v>
      </c>
      <c r="B71" s="1" t="s">
        <v>918</v>
      </c>
      <c r="C71" s="1" t="s">
        <v>837</v>
      </c>
      <c r="D71" s="1" t="s">
        <v>36</v>
      </c>
      <c r="E71" s="1" t="s">
        <v>863</v>
      </c>
      <c r="F71" s="1" t="s">
        <v>859</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929</v>
      </c>
      <c r="AC71">
        <f t="shared" si="7"/>
        <v>304754.41371354047</v>
      </c>
    </row>
    <row r="72" spans="1:29" x14ac:dyDescent="0.2">
      <c r="A72" s="1" t="s">
        <v>930</v>
      </c>
      <c r="B72" s="1" t="s">
        <v>918</v>
      </c>
      <c r="C72" s="1" t="s">
        <v>837</v>
      </c>
      <c r="D72" s="1" t="s">
        <v>36</v>
      </c>
      <c r="E72" s="1" t="s">
        <v>865</v>
      </c>
      <c r="F72" s="1" t="s">
        <v>866</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930</v>
      </c>
      <c r="AC72">
        <f t="shared" si="7"/>
        <v>339101.12016876182</v>
      </c>
    </row>
    <row r="73" spans="1:29" x14ac:dyDescent="0.2">
      <c r="A73" s="1" t="s">
        <v>931</v>
      </c>
      <c r="B73" s="1" t="s">
        <v>918</v>
      </c>
      <c r="C73" s="1" t="s">
        <v>837</v>
      </c>
      <c r="D73" s="1" t="s">
        <v>36</v>
      </c>
      <c r="E73" s="1" t="s">
        <v>868</v>
      </c>
      <c r="F73" s="1" t="s">
        <v>866</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931</v>
      </c>
      <c r="AC73">
        <f t="shared" si="7"/>
        <v>337641.31994341192</v>
      </c>
    </row>
    <row r="74" spans="1:29" x14ac:dyDescent="0.2">
      <c r="A74" s="1" t="s">
        <v>932</v>
      </c>
      <c r="B74" s="1" t="s">
        <v>918</v>
      </c>
      <c r="C74" s="1" t="s">
        <v>837</v>
      </c>
      <c r="D74" s="1" t="s">
        <v>36</v>
      </c>
      <c r="E74" s="1" t="s">
        <v>870</v>
      </c>
      <c r="F74" s="1" t="s">
        <v>856</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932</v>
      </c>
      <c r="AC74">
        <f t="shared" si="7"/>
        <v>321521.31047004508</v>
      </c>
    </row>
    <row r="75" spans="1:29" x14ac:dyDescent="0.2">
      <c r="A75" s="1" t="s">
        <v>933</v>
      </c>
      <c r="B75" s="1" t="s">
        <v>918</v>
      </c>
      <c r="C75" s="1" t="s">
        <v>837</v>
      </c>
      <c r="D75" s="1" t="s">
        <v>36</v>
      </c>
      <c r="E75" s="1" t="s">
        <v>872</v>
      </c>
      <c r="F75" s="1" t="s">
        <v>856</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933</v>
      </c>
      <c r="AC75">
        <f t="shared" si="7"/>
        <v>320874.4231869072</v>
      </c>
    </row>
    <row r="76" spans="1:29" x14ac:dyDescent="0.2">
      <c r="A76" s="1" t="s">
        <v>934</v>
      </c>
      <c r="B76" s="1" t="s">
        <v>918</v>
      </c>
      <c r="C76" s="1" t="s">
        <v>837</v>
      </c>
      <c r="D76" s="1" t="s">
        <v>36</v>
      </c>
      <c r="E76" s="1" t="s">
        <v>874</v>
      </c>
      <c r="F76" s="1" t="s">
        <v>856</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934</v>
      </c>
      <c r="AC76">
        <f t="shared" si="7"/>
        <v>320874.4231869072</v>
      </c>
    </row>
    <row r="77" spans="1:29" x14ac:dyDescent="0.2">
      <c r="A77" s="1" t="s">
        <v>935</v>
      </c>
      <c r="B77" s="1" t="s">
        <v>918</v>
      </c>
      <c r="C77" s="1" t="s">
        <v>837</v>
      </c>
      <c r="D77" s="1" t="s">
        <v>35</v>
      </c>
      <c r="E77" s="1" t="s">
        <v>876</v>
      </c>
      <c r="F77" s="1" t="s">
        <v>877</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935</v>
      </c>
      <c r="AC77">
        <f t="shared" si="7"/>
        <v>308891.83645278314</v>
      </c>
    </row>
    <row r="78" spans="1:29" x14ac:dyDescent="0.2">
      <c r="A78" s="1" t="s">
        <v>936</v>
      </c>
      <c r="B78" s="1" t="s">
        <v>918</v>
      </c>
      <c r="C78" s="1" t="s">
        <v>837</v>
      </c>
      <c r="D78" s="1" t="s">
        <v>35</v>
      </c>
      <c r="E78" s="1" t="s">
        <v>879</v>
      </c>
      <c r="F78" s="1" t="s">
        <v>880</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936</v>
      </c>
      <c r="AC78">
        <f t="shared" si="7"/>
        <v>314441.34791082738</v>
      </c>
    </row>
    <row r="79" spans="1:29" x14ac:dyDescent="0.2">
      <c r="A79" s="1" t="s">
        <v>937</v>
      </c>
      <c r="B79" s="1" t="s">
        <v>918</v>
      </c>
      <c r="C79" s="1" t="s">
        <v>837</v>
      </c>
      <c r="D79" s="1" t="s">
        <v>35</v>
      </c>
      <c r="E79" s="1" t="s">
        <v>882</v>
      </c>
      <c r="F79" s="1" t="s">
        <v>877</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937</v>
      </c>
      <c r="AC79">
        <f t="shared" si="7"/>
        <v>308891.83645278314</v>
      </c>
    </row>
    <row r="80" spans="1:29" x14ac:dyDescent="0.2">
      <c r="A80" s="1" t="s">
        <v>938</v>
      </c>
      <c r="B80" s="1" t="s">
        <v>918</v>
      </c>
      <c r="C80" s="1" t="s">
        <v>837</v>
      </c>
      <c r="D80" s="1" t="s">
        <v>35</v>
      </c>
      <c r="E80" s="1" t="s">
        <v>884</v>
      </c>
      <c r="F80" s="1" t="s">
        <v>877</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938</v>
      </c>
      <c r="AC80">
        <f t="shared" si="7"/>
        <v>307040.56637691049</v>
      </c>
    </row>
    <row r="81" spans="1:29" x14ac:dyDescent="0.2">
      <c r="A81" s="1" t="s">
        <v>939</v>
      </c>
      <c r="B81" s="1" t="s">
        <v>918</v>
      </c>
      <c r="C81" s="1" t="s">
        <v>837</v>
      </c>
      <c r="D81" s="1" t="s">
        <v>35</v>
      </c>
      <c r="E81" s="1" t="s">
        <v>886</v>
      </c>
      <c r="F81" s="1" t="s">
        <v>718</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939</v>
      </c>
      <c r="AC81">
        <f t="shared" si="7"/>
        <v>301085.07909222704</v>
      </c>
    </row>
    <row r="82" spans="1:29" x14ac:dyDescent="0.2">
      <c r="A82" s="1" t="s">
        <v>940</v>
      </c>
      <c r="B82" s="1" t="s">
        <v>918</v>
      </c>
      <c r="C82" s="1" t="s">
        <v>837</v>
      </c>
      <c r="D82" s="1" t="s">
        <v>35</v>
      </c>
      <c r="E82" s="1" t="s">
        <v>888</v>
      </c>
      <c r="F82" s="1" t="s">
        <v>877</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940</v>
      </c>
      <c r="AC82">
        <f t="shared" si="7"/>
        <v>308891.83645278314</v>
      </c>
    </row>
    <row r="83" spans="1:29" x14ac:dyDescent="0.2">
      <c r="A83" s="1" t="s">
        <v>941</v>
      </c>
      <c r="B83" s="1" t="s">
        <v>918</v>
      </c>
      <c r="C83" s="1" t="s">
        <v>837</v>
      </c>
      <c r="D83" s="1" t="s">
        <v>38</v>
      </c>
      <c r="E83" s="1" t="s">
        <v>890</v>
      </c>
      <c r="F83" s="1" t="s">
        <v>891</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941</v>
      </c>
      <c r="AC83">
        <f t="shared" si="7"/>
        <v>301939.24066403642</v>
      </c>
    </row>
    <row r="84" spans="1:29" x14ac:dyDescent="0.2">
      <c r="A84" s="1" t="s">
        <v>942</v>
      </c>
      <c r="B84" s="1" t="s">
        <v>918</v>
      </c>
      <c r="C84" s="1" t="s">
        <v>837</v>
      </c>
      <c r="D84" s="1" t="s">
        <v>38</v>
      </c>
      <c r="E84" s="1" t="s">
        <v>893</v>
      </c>
      <c r="F84" s="1" t="s">
        <v>891</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942</v>
      </c>
      <c r="AC84">
        <f t="shared" si="7"/>
        <v>301939.24066403642</v>
      </c>
    </row>
    <row r="85" spans="1:29" x14ac:dyDescent="0.2">
      <c r="A85" s="1" t="s">
        <v>943</v>
      </c>
      <c r="B85" s="1" t="s">
        <v>918</v>
      </c>
      <c r="C85" s="1" t="s">
        <v>837</v>
      </c>
      <c r="D85" s="1" t="s">
        <v>38</v>
      </c>
      <c r="E85" s="1" t="s">
        <v>895</v>
      </c>
      <c r="F85" s="1" t="s">
        <v>891</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943</v>
      </c>
      <c r="AC85">
        <f t="shared" si="7"/>
        <v>301076.72428651928</v>
      </c>
    </row>
    <row r="86" spans="1:29" x14ac:dyDescent="0.2">
      <c r="A86" s="1" t="s">
        <v>944</v>
      </c>
      <c r="B86" s="1" t="s">
        <v>918</v>
      </c>
      <c r="C86" s="1" t="s">
        <v>837</v>
      </c>
      <c r="D86" s="1" t="s">
        <v>38</v>
      </c>
      <c r="E86" s="1" t="s">
        <v>897</v>
      </c>
      <c r="F86" s="1" t="s">
        <v>891</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944</v>
      </c>
      <c r="AC86">
        <f t="shared" si="7"/>
        <v>301076.72428651928</v>
      </c>
    </row>
    <row r="87" spans="1:29" x14ac:dyDescent="0.2">
      <c r="A87" s="1" t="s">
        <v>945</v>
      </c>
      <c r="B87" s="1" t="s">
        <v>918</v>
      </c>
      <c r="C87" s="1" t="s">
        <v>837</v>
      </c>
      <c r="D87" s="1" t="s">
        <v>38</v>
      </c>
      <c r="E87" s="1" t="s">
        <v>899</v>
      </c>
      <c r="F87" s="1" t="s">
        <v>900</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945</v>
      </c>
      <c r="AC87">
        <f t="shared" si="7"/>
        <v>318159.40411485295</v>
      </c>
    </row>
    <row r="88" spans="1:29" x14ac:dyDescent="0.2">
      <c r="A88" s="1" t="s">
        <v>946</v>
      </c>
      <c r="B88" s="1" t="s">
        <v>918</v>
      </c>
      <c r="C88" s="1" t="s">
        <v>837</v>
      </c>
      <c r="D88" s="1" t="s">
        <v>38</v>
      </c>
      <c r="E88" s="1" t="s">
        <v>902</v>
      </c>
      <c r="F88" s="1" t="s">
        <v>900</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946</v>
      </c>
      <c r="AC88">
        <f t="shared" si="7"/>
        <v>319021.92049237015</v>
      </c>
    </row>
    <row r="89" spans="1:29" x14ac:dyDescent="0.2">
      <c r="A89" s="1" t="s">
        <v>947</v>
      </c>
      <c r="B89" s="1" t="s">
        <v>918</v>
      </c>
      <c r="C89" s="1" t="s">
        <v>837</v>
      </c>
      <c r="D89" s="1" t="s">
        <v>38</v>
      </c>
      <c r="E89" s="1" t="s">
        <v>904</v>
      </c>
      <c r="F89" s="1" t="s">
        <v>900</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947</v>
      </c>
      <c r="AC89">
        <f t="shared" si="7"/>
        <v>319021.92049237015</v>
      </c>
    </row>
    <row r="90" spans="1:29" x14ac:dyDescent="0.2">
      <c r="A90" s="1" t="s">
        <v>948</v>
      </c>
      <c r="B90" s="1" t="s">
        <v>918</v>
      </c>
      <c r="C90" s="1" t="s">
        <v>837</v>
      </c>
      <c r="D90" s="1" t="s">
        <v>38</v>
      </c>
      <c r="E90" s="1" t="s">
        <v>906</v>
      </c>
      <c r="F90" s="1" t="s">
        <v>900</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948</v>
      </c>
      <c r="AC90">
        <f t="shared" si="7"/>
        <v>319021.92049237015</v>
      </c>
    </row>
    <row r="91" spans="1:29" x14ac:dyDescent="0.2">
      <c r="A91" s="1" t="s">
        <v>949</v>
      </c>
      <c r="B91" s="1" t="s">
        <v>918</v>
      </c>
      <c r="C91" s="1" t="s">
        <v>837</v>
      </c>
      <c r="D91" s="1" t="s">
        <v>38</v>
      </c>
      <c r="E91" s="1" t="s">
        <v>908</v>
      </c>
      <c r="F91" s="1" t="s">
        <v>900</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949</v>
      </c>
      <c r="AC91">
        <f t="shared" si="7"/>
        <v>319021.92049237015</v>
      </c>
    </row>
    <row r="92" spans="1:29" x14ac:dyDescent="0.2">
      <c r="A92" s="1" t="s">
        <v>950</v>
      </c>
      <c r="B92" s="1" t="s">
        <v>918</v>
      </c>
      <c r="C92" s="1" t="s">
        <v>837</v>
      </c>
      <c r="D92" s="1" t="s">
        <v>39</v>
      </c>
      <c r="E92" s="1" t="s">
        <v>910</v>
      </c>
      <c r="F92" s="1" t="s">
        <v>911</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950</v>
      </c>
      <c r="AC92">
        <f t="shared" si="7"/>
        <v>302813.80009397271</v>
      </c>
    </row>
    <row r="93" spans="1:29" x14ac:dyDescent="0.2">
      <c r="A93" s="1" t="s">
        <v>951</v>
      </c>
      <c r="B93" s="1" t="s">
        <v>918</v>
      </c>
      <c r="C93" s="1" t="s">
        <v>837</v>
      </c>
      <c r="D93" s="1" t="s">
        <v>39</v>
      </c>
      <c r="E93" s="1" t="s">
        <v>913</v>
      </c>
      <c r="F93" s="1" t="s">
        <v>914</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951</v>
      </c>
      <c r="AC93">
        <f t="shared" si="7"/>
        <v>318612.91944901709</v>
      </c>
    </row>
    <row r="94" spans="1:29" x14ac:dyDescent="0.2">
      <c r="A94" s="1" t="s">
        <v>952</v>
      </c>
      <c r="B94" s="1" t="s">
        <v>918</v>
      </c>
      <c r="C94" s="1" t="s">
        <v>837</v>
      </c>
      <c r="D94" s="1" t="s">
        <v>39</v>
      </c>
      <c r="E94" s="1" t="s">
        <v>916</v>
      </c>
      <c r="F94" s="1" t="s">
        <v>911</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952</v>
      </c>
      <c r="AC94">
        <f t="shared" si="7"/>
        <v>302813.80009397271</v>
      </c>
    </row>
    <row r="95" spans="1:29" x14ac:dyDescent="0.2">
      <c r="A95" s="1" t="s">
        <v>1916</v>
      </c>
      <c r="B95" s="1" t="s">
        <v>954</v>
      </c>
      <c r="C95" s="1" t="s">
        <v>828</v>
      </c>
      <c r="D95" s="1" t="s">
        <v>35</v>
      </c>
      <c r="E95" s="1" t="s">
        <v>35</v>
      </c>
      <c r="F95" s="1" t="s">
        <v>718</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953</v>
      </c>
      <c r="AC95">
        <f t="shared" si="7"/>
        <v>100163.05360817781</v>
      </c>
    </row>
    <row r="96" spans="1:29" x14ac:dyDescent="0.2">
      <c r="A96" s="1" t="s">
        <v>955</v>
      </c>
      <c r="B96" s="1" t="s">
        <v>956</v>
      </c>
      <c r="C96" s="1" t="s">
        <v>828</v>
      </c>
      <c r="D96" s="1" t="s">
        <v>37</v>
      </c>
      <c r="E96" s="1" t="s">
        <v>37</v>
      </c>
      <c r="F96" s="1" t="s">
        <v>704</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955</v>
      </c>
      <c r="AC96">
        <f t="shared" si="7"/>
        <v>102478.24839877352</v>
      </c>
    </row>
    <row r="97" spans="1:29" x14ac:dyDescent="0.2">
      <c r="A97" s="1" t="s">
        <v>957</v>
      </c>
      <c r="B97" s="1" t="s">
        <v>956</v>
      </c>
      <c r="C97" s="1" t="s">
        <v>828</v>
      </c>
      <c r="D97" s="1" t="s">
        <v>36</v>
      </c>
      <c r="E97" s="1" t="s">
        <v>36</v>
      </c>
      <c r="F97" s="1" t="s">
        <v>711</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957</v>
      </c>
      <c r="AC97">
        <f t="shared" si="7"/>
        <v>104330.4042312501</v>
      </c>
    </row>
    <row r="98" spans="1:29" x14ac:dyDescent="0.2">
      <c r="A98" s="1" t="s">
        <v>958</v>
      </c>
      <c r="B98" s="1" t="s">
        <v>956</v>
      </c>
      <c r="C98" s="1" t="s">
        <v>828</v>
      </c>
      <c r="D98" s="1" t="s">
        <v>38</v>
      </c>
      <c r="E98" s="1" t="s">
        <v>38</v>
      </c>
      <c r="F98" s="1" t="s">
        <v>724</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958</v>
      </c>
      <c r="AC98">
        <f t="shared" si="7"/>
        <v>100626.09256629695</v>
      </c>
    </row>
    <row r="99" spans="1:29" x14ac:dyDescent="0.2">
      <c r="A99" s="1" t="s">
        <v>959</v>
      </c>
      <c r="B99" s="1" t="s">
        <v>956</v>
      </c>
      <c r="C99" s="1" t="s">
        <v>828</v>
      </c>
      <c r="D99" s="1" t="s">
        <v>39</v>
      </c>
      <c r="E99" s="1" t="s">
        <v>39</v>
      </c>
      <c r="F99" s="1" t="s">
        <v>726</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959</v>
      </c>
      <c r="AC99">
        <f t="shared" si="7"/>
        <v>101783.68996159482</v>
      </c>
    </row>
    <row r="100" spans="1:29" x14ac:dyDescent="0.2">
      <c r="A100" s="1" t="s">
        <v>960</v>
      </c>
      <c r="B100" s="1" t="s">
        <v>961</v>
      </c>
      <c r="C100" s="1" t="s">
        <v>828</v>
      </c>
      <c r="D100" s="1" t="s">
        <v>35</v>
      </c>
      <c r="E100" s="1" t="s">
        <v>35</v>
      </c>
      <c r="F100" s="1" t="s">
        <v>718</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960</v>
      </c>
      <c r="AC100">
        <f t="shared" si="7"/>
        <v>142591.07482442135</v>
      </c>
    </row>
    <row r="101" spans="1:29" x14ac:dyDescent="0.2">
      <c r="A101" s="1" t="s">
        <v>962</v>
      </c>
      <c r="B101" s="1" t="s">
        <v>961</v>
      </c>
      <c r="C101" s="1" t="s">
        <v>828</v>
      </c>
      <c r="D101" s="1" t="s">
        <v>37</v>
      </c>
      <c r="E101" s="1" t="s">
        <v>37</v>
      </c>
      <c r="F101" s="1" t="s">
        <v>704</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962</v>
      </c>
      <c r="AC101">
        <f t="shared" si="7"/>
        <v>145897.08050970852</v>
      </c>
    </row>
    <row r="102" spans="1:29" x14ac:dyDescent="0.2">
      <c r="A102" s="1" t="s">
        <v>963</v>
      </c>
      <c r="B102" s="1" t="s">
        <v>961</v>
      </c>
      <c r="C102" s="1" t="s">
        <v>828</v>
      </c>
      <c r="D102" s="1" t="s">
        <v>36</v>
      </c>
      <c r="E102" s="1" t="s">
        <v>36</v>
      </c>
      <c r="F102" s="1" t="s">
        <v>711</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963</v>
      </c>
      <c r="AC102">
        <f t="shared" si="7"/>
        <v>148541.88505793829</v>
      </c>
    </row>
    <row r="103" spans="1:29" x14ac:dyDescent="0.2">
      <c r="A103" s="1" t="s">
        <v>964</v>
      </c>
      <c r="B103" s="1" t="s">
        <v>961</v>
      </c>
      <c r="C103" s="1" t="s">
        <v>828</v>
      </c>
      <c r="D103" s="1" t="s">
        <v>38</v>
      </c>
      <c r="E103" s="1" t="s">
        <v>38</v>
      </c>
      <c r="F103" s="1" t="s">
        <v>724</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964</v>
      </c>
      <c r="AC103">
        <f t="shared" si="7"/>
        <v>143252.27596147879</v>
      </c>
    </row>
    <row r="104" spans="1:29" x14ac:dyDescent="0.2">
      <c r="A104" s="1" t="s">
        <v>965</v>
      </c>
      <c r="B104" s="1" t="s">
        <v>961</v>
      </c>
      <c r="C104" s="1" t="s">
        <v>828</v>
      </c>
      <c r="D104" s="1" t="s">
        <v>39</v>
      </c>
      <c r="E104" s="1" t="s">
        <v>39</v>
      </c>
      <c r="F104" s="1" t="s">
        <v>726</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965</v>
      </c>
      <c r="AC104">
        <f t="shared" si="7"/>
        <v>144905.27880412241</v>
      </c>
    </row>
    <row r="105" spans="1:29" x14ac:dyDescent="0.2">
      <c r="A105" s="1" t="s">
        <v>966</v>
      </c>
      <c r="B105" s="1" t="s">
        <v>575</v>
      </c>
      <c r="C105" s="1" t="s">
        <v>575</v>
      </c>
      <c r="D105" s="1" t="s">
        <v>37</v>
      </c>
      <c r="E105" s="1" t="s">
        <v>838</v>
      </c>
      <c r="F105" s="1" t="s">
        <v>839</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966</v>
      </c>
      <c r="AC105">
        <f t="shared" si="7"/>
        <v>126579.01968151338</v>
      </c>
    </row>
    <row r="106" spans="1:29" x14ac:dyDescent="0.2">
      <c r="A106" s="1" t="s">
        <v>967</v>
      </c>
      <c r="B106" s="1" t="s">
        <v>575</v>
      </c>
      <c r="C106" s="1" t="s">
        <v>575</v>
      </c>
      <c r="D106" s="1" t="s">
        <v>37</v>
      </c>
      <c r="E106" s="1" t="s">
        <v>841</v>
      </c>
      <c r="F106" s="1" t="s">
        <v>839</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967</v>
      </c>
      <c r="AC106">
        <f t="shared" si="7"/>
        <v>127523.64660835317</v>
      </c>
    </row>
    <row r="107" spans="1:29" x14ac:dyDescent="0.2">
      <c r="A107" s="1" t="s">
        <v>968</v>
      </c>
      <c r="B107" s="1" t="s">
        <v>575</v>
      </c>
      <c r="C107" s="1" t="s">
        <v>575</v>
      </c>
      <c r="D107" s="1" t="s">
        <v>37</v>
      </c>
      <c r="E107" s="1" t="s">
        <v>843</v>
      </c>
      <c r="F107" s="1" t="s">
        <v>839</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968</v>
      </c>
      <c r="AC107">
        <f t="shared" si="7"/>
        <v>126579.01968151338</v>
      </c>
    </row>
    <row r="108" spans="1:29" x14ac:dyDescent="0.2">
      <c r="A108" s="1" t="s">
        <v>969</v>
      </c>
      <c r="B108" s="1" t="s">
        <v>575</v>
      </c>
      <c r="C108" s="1" t="s">
        <v>575</v>
      </c>
      <c r="D108" s="1" t="s">
        <v>37</v>
      </c>
      <c r="E108" s="1" t="s">
        <v>845</v>
      </c>
      <c r="F108" s="1" t="s">
        <v>839</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969</v>
      </c>
      <c r="AC108">
        <f t="shared" si="7"/>
        <v>126579.01968151338</v>
      </c>
    </row>
    <row r="109" spans="1:29" x14ac:dyDescent="0.2">
      <c r="A109" s="1" t="s">
        <v>970</v>
      </c>
      <c r="B109" s="1" t="s">
        <v>575</v>
      </c>
      <c r="C109" s="1" t="s">
        <v>575</v>
      </c>
      <c r="D109" s="1" t="s">
        <v>37</v>
      </c>
      <c r="E109" s="1" t="s">
        <v>847</v>
      </c>
      <c r="F109" s="1" t="s">
        <v>848</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970</v>
      </c>
      <c r="AC109">
        <f t="shared" si="7"/>
        <v>135270.85765537771</v>
      </c>
    </row>
    <row r="110" spans="1:29" x14ac:dyDescent="0.2">
      <c r="A110" s="1" t="s">
        <v>971</v>
      </c>
      <c r="B110" s="1" t="s">
        <v>575</v>
      </c>
      <c r="C110" s="1" t="s">
        <v>575</v>
      </c>
      <c r="D110" s="1" t="s">
        <v>37</v>
      </c>
      <c r="E110" s="1" t="s">
        <v>850</v>
      </c>
      <c r="F110" s="1" t="s">
        <v>839</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971</v>
      </c>
      <c r="AC110">
        <f t="shared" si="7"/>
        <v>126579.01968151338</v>
      </c>
    </row>
    <row r="111" spans="1:29" x14ac:dyDescent="0.2">
      <c r="A111" s="1" t="s">
        <v>972</v>
      </c>
      <c r="B111" s="1" t="s">
        <v>575</v>
      </c>
      <c r="C111" s="1" t="s">
        <v>575</v>
      </c>
      <c r="D111" s="1" t="s">
        <v>37</v>
      </c>
      <c r="E111" s="1" t="s">
        <v>852</v>
      </c>
      <c r="F111" s="1" t="s">
        <v>839</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972</v>
      </c>
      <c r="AC111">
        <f t="shared" si="7"/>
        <v>126579.01968151338</v>
      </c>
    </row>
    <row r="112" spans="1:29" x14ac:dyDescent="0.2">
      <c r="A112" s="1" t="s">
        <v>973</v>
      </c>
      <c r="B112" s="1" t="s">
        <v>575</v>
      </c>
      <c r="C112" s="1" t="s">
        <v>575</v>
      </c>
      <c r="D112" s="1" t="s">
        <v>37</v>
      </c>
      <c r="E112" s="1" t="s">
        <v>65</v>
      </c>
      <c r="F112" s="1" t="s">
        <v>839</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973</v>
      </c>
      <c r="AC112">
        <f t="shared" si="7"/>
        <v>126579.01968151338</v>
      </c>
    </row>
    <row r="113" spans="1:29" x14ac:dyDescent="0.2">
      <c r="A113" s="1" t="s">
        <v>974</v>
      </c>
      <c r="B113" s="1" t="s">
        <v>575</v>
      </c>
      <c r="C113" s="1" t="s">
        <v>575</v>
      </c>
      <c r="D113" s="1" t="s">
        <v>36</v>
      </c>
      <c r="E113" s="1" t="s">
        <v>855</v>
      </c>
      <c r="F113" s="1" t="s">
        <v>856</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974</v>
      </c>
      <c r="AC113">
        <f t="shared" si="7"/>
        <v>133952.16945205312</v>
      </c>
    </row>
    <row r="114" spans="1:29" x14ac:dyDescent="0.2">
      <c r="A114" s="1" t="s">
        <v>975</v>
      </c>
      <c r="B114" s="1" t="s">
        <v>575</v>
      </c>
      <c r="C114" s="1" t="s">
        <v>575</v>
      </c>
      <c r="D114" s="1" t="s">
        <v>36</v>
      </c>
      <c r="E114" s="1" t="s">
        <v>858</v>
      </c>
      <c r="F114" s="1" t="s">
        <v>859</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975</v>
      </c>
      <c r="AC114">
        <f t="shared" si="7"/>
        <v>127059.43021168571</v>
      </c>
    </row>
    <row r="115" spans="1:29" x14ac:dyDescent="0.2">
      <c r="A115" s="1" t="s">
        <v>976</v>
      </c>
      <c r="B115" s="1" t="s">
        <v>575</v>
      </c>
      <c r="C115" s="1" t="s">
        <v>575</v>
      </c>
      <c r="D115" s="1" t="s">
        <v>36</v>
      </c>
      <c r="E115" s="1" t="s">
        <v>861</v>
      </c>
      <c r="F115" s="1" t="s">
        <v>856</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976</v>
      </c>
      <c r="AC115">
        <f t="shared" si="7"/>
        <v>133952.16945205312</v>
      </c>
    </row>
    <row r="116" spans="1:29" x14ac:dyDescent="0.2">
      <c r="A116" s="1" t="s">
        <v>977</v>
      </c>
      <c r="B116" s="1" t="s">
        <v>575</v>
      </c>
      <c r="C116" s="1" t="s">
        <v>575</v>
      </c>
      <c r="D116" s="1" t="s">
        <v>36</v>
      </c>
      <c r="E116" s="1" t="s">
        <v>863</v>
      </c>
      <c r="F116" s="1" t="s">
        <v>859</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977</v>
      </c>
      <c r="AC116">
        <f t="shared" si="7"/>
        <v>126350.96001655588</v>
      </c>
    </row>
    <row r="117" spans="1:29" x14ac:dyDescent="0.2">
      <c r="A117" s="1" t="s">
        <v>978</v>
      </c>
      <c r="B117" s="1" t="s">
        <v>575</v>
      </c>
      <c r="C117" s="1" t="s">
        <v>575</v>
      </c>
      <c r="D117" s="1" t="s">
        <v>36</v>
      </c>
      <c r="E117" s="1" t="s">
        <v>865</v>
      </c>
      <c r="F117" s="1" t="s">
        <v>866</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978</v>
      </c>
      <c r="AC117">
        <f t="shared" si="7"/>
        <v>142443.68019011861</v>
      </c>
    </row>
    <row r="118" spans="1:29" x14ac:dyDescent="0.2">
      <c r="A118" s="1" t="s">
        <v>979</v>
      </c>
      <c r="B118" s="1" t="s">
        <v>575</v>
      </c>
      <c r="C118" s="1" t="s">
        <v>575</v>
      </c>
      <c r="D118" s="1" t="s">
        <v>36</v>
      </c>
      <c r="E118" s="1" t="s">
        <v>868</v>
      </c>
      <c r="F118" s="1" t="s">
        <v>866</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979</v>
      </c>
      <c r="AC118">
        <f t="shared" si="7"/>
        <v>140844.90869242052</v>
      </c>
    </row>
    <row r="119" spans="1:29" x14ac:dyDescent="0.2">
      <c r="A119" s="1" t="s">
        <v>980</v>
      </c>
      <c r="B119" s="1" t="s">
        <v>575</v>
      </c>
      <c r="C119" s="1" t="s">
        <v>575</v>
      </c>
      <c r="D119" s="1" t="s">
        <v>36</v>
      </c>
      <c r="E119" s="1" t="s">
        <v>870</v>
      </c>
      <c r="F119" s="1" t="s">
        <v>856</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980</v>
      </c>
      <c r="AC119">
        <f t="shared" si="7"/>
        <v>133952.16945205312</v>
      </c>
    </row>
    <row r="120" spans="1:29" x14ac:dyDescent="0.2">
      <c r="A120" s="1" t="s">
        <v>981</v>
      </c>
      <c r="B120" s="1" t="s">
        <v>575</v>
      </c>
      <c r="C120" s="1" t="s">
        <v>575</v>
      </c>
      <c r="D120" s="1" t="s">
        <v>36</v>
      </c>
      <c r="E120" s="1" t="s">
        <v>872</v>
      </c>
      <c r="F120" s="1" t="s">
        <v>856</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981</v>
      </c>
      <c r="AC120">
        <f t="shared" si="7"/>
        <v>133243.69925692328</v>
      </c>
    </row>
    <row r="121" spans="1:29" x14ac:dyDescent="0.2">
      <c r="A121" s="1" t="s">
        <v>982</v>
      </c>
      <c r="B121" s="1" t="s">
        <v>575</v>
      </c>
      <c r="C121" s="1" t="s">
        <v>575</v>
      </c>
      <c r="D121" s="1" t="s">
        <v>36</v>
      </c>
      <c r="E121" s="1" t="s">
        <v>874</v>
      </c>
      <c r="F121" s="1" t="s">
        <v>856</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982</v>
      </c>
      <c r="AC121">
        <f t="shared" si="7"/>
        <v>133243.69925692328</v>
      </c>
    </row>
    <row r="122" spans="1:29" x14ac:dyDescent="0.2">
      <c r="A122" s="1" t="s">
        <v>983</v>
      </c>
      <c r="B122" s="1" t="s">
        <v>575</v>
      </c>
      <c r="C122" s="1" t="s">
        <v>575</v>
      </c>
      <c r="D122" s="1" t="s">
        <v>35</v>
      </c>
      <c r="E122" s="1" t="s">
        <v>876</v>
      </c>
      <c r="F122" s="1" t="s">
        <v>877</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983</v>
      </c>
      <c r="AC122">
        <f t="shared" si="7"/>
        <v>128433.2142759428</v>
      </c>
    </row>
    <row r="123" spans="1:29" x14ac:dyDescent="0.2">
      <c r="A123" s="1" t="s">
        <v>984</v>
      </c>
      <c r="B123" s="1" t="s">
        <v>575</v>
      </c>
      <c r="C123" s="1" t="s">
        <v>575</v>
      </c>
      <c r="D123" s="1" t="s">
        <v>35</v>
      </c>
      <c r="E123" s="1" t="s">
        <v>879</v>
      </c>
      <c r="F123" s="1" t="s">
        <v>880</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984</v>
      </c>
      <c r="AC123">
        <f t="shared" si="7"/>
        <v>130711.80576036178</v>
      </c>
    </row>
    <row r="124" spans="1:29" x14ac:dyDescent="0.2">
      <c r="A124" s="1" t="s">
        <v>985</v>
      </c>
      <c r="B124" s="1" t="s">
        <v>575</v>
      </c>
      <c r="C124" s="1" t="s">
        <v>575</v>
      </c>
      <c r="D124" s="1" t="s">
        <v>35</v>
      </c>
      <c r="E124" s="1" t="s">
        <v>882</v>
      </c>
      <c r="F124" s="1" t="s">
        <v>877</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985</v>
      </c>
      <c r="AC124">
        <f t="shared" si="7"/>
        <v>128433.2142759428</v>
      </c>
    </row>
    <row r="125" spans="1:29" x14ac:dyDescent="0.2">
      <c r="A125" s="1" t="s">
        <v>986</v>
      </c>
      <c r="B125" s="1" t="s">
        <v>575</v>
      </c>
      <c r="C125" s="1" t="s">
        <v>575</v>
      </c>
      <c r="D125" s="1" t="s">
        <v>35</v>
      </c>
      <c r="E125" s="1" t="s">
        <v>884</v>
      </c>
      <c r="F125" s="1" t="s">
        <v>877</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986</v>
      </c>
      <c r="AC125">
        <f t="shared" si="7"/>
        <v>126405.70545627731</v>
      </c>
    </row>
    <row r="126" spans="1:29" x14ac:dyDescent="0.2">
      <c r="A126" s="1" t="s">
        <v>987</v>
      </c>
      <c r="B126" s="1" t="s">
        <v>575</v>
      </c>
      <c r="C126" s="1" t="s">
        <v>575</v>
      </c>
      <c r="D126" s="1" t="s">
        <v>35</v>
      </c>
      <c r="E126" s="1" t="s">
        <v>886</v>
      </c>
      <c r="F126" s="1" t="s">
        <v>718</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987</v>
      </c>
      <c r="AC126">
        <f t="shared" si="7"/>
        <v>125582.10320541817</v>
      </c>
    </row>
    <row r="127" spans="1:29" x14ac:dyDescent="0.2">
      <c r="A127" s="1" t="s">
        <v>988</v>
      </c>
      <c r="B127" s="1" t="s">
        <v>575</v>
      </c>
      <c r="C127" s="1" t="s">
        <v>575</v>
      </c>
      <c r="D127" s="1" t="s">
        <v>35</v>
      </c>
      <c r="E127" s="1" t="s">
        <v>888</v>
      </c>
      <c r="F127" s="1" t="s">
        <v>877</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988</v>
      </c>
      <c r="AC127">
        <f t="shared" si="7"/>
        <v>128433.2142759428</v>
      </c>
    </row>
    <row r="128" spans="1:29" x14ac:dyDescent="0.2">
      <c r="A128" s="1" t="s">
        <v>989</v>
      </c>
      <c r="B128" s="1" t="s">
        <v>575</v>
      </c>
      <c r="C128" s="1" t="s">
        <v>575</v>
      </c>
      <c r="D128" s="1" t="s">
        <v>38</v>
      </c>
      <c r="E128" s="1" t="s">
        <v>890</v>
      </c>
      <c r="F128" s="1" t="s">
        <v>891</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989</v>
      </c>
      <c r="AC128">
        <f t="shared" si="7"/>
        <v>126156.49171770179</v>
      </c>
    </row>
    <row r="129" spans="1:29" x14ac:dyDescent="0.2">
      <c r="A129" s="1" t="s">
        <v>990</v>
      </c>
      <c r="B129" s="1" t="s">
        <v>575</v>
      </c>
      <c r="C129" s="1" t="s">
        <v>575</v>
      </c>
      <c r="D129" s="1" t="s">
        <v>38</v>
      </c>
      <c r="E129" s="1" t="s">
        <v>893</v>
      </c>
      <c r="F129" s="1" t="s">
        <v>891</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990</v>
      </c>
      <c r="AC129">
        <f t="shared" si="7"/>
        <v>126156.49171770179</v>
      </c>
    </row>
    <row r="130" spans="1:29" x14ac:dyDescent="0.2">
      <c r="A130" s="1" t="s">
        <v>991</v>
      </c>
      <c r="B130" s="1" t="s">
        <v>575</v>
      </c>
      <c r="C130" s="1" t="s">
        <v>575</v>
      </c>
      <c r="D130" s="1" t="s">
        <v>38</v>
      </c>
      <c r="E130" s="1" t="s">
        <v>895</v>
      </c>
      <c r="F130" s="1" t="s">
        <v>891</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991</v>
      </c>
      <c r="AC130">
        <f t="shared" si="7"/>
        <v>125211.86479086202</v>
      </c>
    </row>
    <row r="131" spans="1:29" x14ac:dyDescent="0.2">
      <c r="A131" s="1" t="s">
        <v>992</v>
      </c>
      <c r="B131" s="1" t="s">
        <v>575</v>
      </c>
      <c r="C131" s="1" t="s">
        <v>575</v>
      </c>
      <c r="D131" s="1" t="s">
        <v>38</v>
      </c>
      <c r="E131" s="1" t="s">
        <v>897</v>
      </c>
      <c r="F131" s="1" t="s">
        <v>891</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992</v>
      </c>
      <c r="AC131">
        <f t="shared" si="7"/>
        <v>125211.86479086202</v>
      </c>
    </row>
    <row r="132" spans="1:29" x14ac:dyDescent="0.2">
      <c r="A132" s="1" t="s">
        <v>993</v>
      </c>
      <c r="B132" s="1" t="s">
        <v>575</v>
      </c>
      <c r="C132" s="1" t="s">
        <v>575</v>
      </c>
      <c r="D132" s="1" t="s">
        <v>38</v>
      </c>
      <c r="E132" s="1" t="s">
        <v>899</v>
      </c>
      <c r="F132" s="1" t="s">
        <v>900</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993</v>
      </c>
      <c r="AC132">
        <f t="shared" si="7"/>
        <v>132617.28711522368</v>
      </c>
    </row>
    <row r="133" spans="1:29" x14ac:dyDescent="0.2">
      <c r="A133" s="1" t="s">
        <v>994</v>
      </c>
      <c r="B133" s="1" t="s">
        <v>575</v>
      </c>
      <c r="C133" s="1" t="s">
        <v>575</v>
      </c>
      <c r="D133" s="1" t="s">
        <v>38</v>
      </c>
      <c r="E133" s="1" t="s">
        <v>902</v>
      </c>
      <c r="F133" s="1" t="s">
        <v>900</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0" si="8">(P133*(G133+H133))/(1-(1+P133)^(-K133))</f>
        <v>133.56191404206345</v>
      </c>
      <c r="R133" s="1">
        <f t="shared" ref="R133:R160" si="9">(L133+Q133)*1000</f>
        <v>174908.61404206345</v>
      </c>
      <c r="S133" s="1">
        <f t="shared" ref="S133:S161" si="10">(N133*O133)+M133</f>
        <v>3.0622999999999996</v>
      </c>
      <c r="U133">
        <v>0</v>
      </c>
      <c r="V133">
        <v>0</v>
      </c>
      <c r="W133">
        <v>0</v>
      </c>
      <c r="X133">
        <v>1952.4074262906822</v>
      </c>
      <c r="Y133">
        <v>1748.4154798620493</v>
      </c>
      <c r="Z133">
        <v>1652.1455602129929</v>
      </c>
      <c r="AB133" s="1" t="s">
        <v>994</v>
      </c>
      <c r="AC133">
        <f t="shared" ref="AC133:AC160" si="11">Q133*1000</f>
        <v>133561.91404206344</v>
      </c>
    </row>
    <row r="134" spans="1:29" x14ac:dyDescent="0.2">
      <c r="A134" s="1" t="s">
        <v>995</v>
      </c>
      <c r="B134" s="1" t="s">
        <v>575</v>
      </c>
      <c r="C134" s="1" t="s">
        <v>575</v>
      </c>
      <c r="D134" s="1" t="s">
        <v>38</v>
      </c>
      <c r="E134" s="1" t="s">
        <v>904</v>
      </c>
      <c r="F134" s="1" t="s">
        <v>900</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995</v>
      </c>
      <c r="AC134">
        <f t="shared" si="11"/>
        <v>133561.91404206344</v>
      </c>
    </row>
    <row r="135" spans="1:29" x14ac:dyDescent="0.2">
      <c r="A135" s="1" t="s">
        <v>996</v>
      </c>
      <c r="B135" s="1" t="s">
        <v>575</v>
      </c>
      <c r="C135" s="1" t="s">
        <v>575</v>
      </c>
      <c r="D135" s="1" t="s">
        <v>38</v>
      </c>
      <c r="E135" s="1" t="s">
        <v>906</v>
      </c>
      <c r="F135" s="1" t="s">
        <v>900</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996</v>
      </c>
      <c r="AC135">
        <f t="shared" si="11"/>
        <v>133561.91404206344</v>
      </c>
    </row>
    <row r="136" spans="1:29" x14ac:dyDescent="0.2">
      <c r="A136" s="1" t="s">
        <v>997</v>
      </c>
      <c r="B136" s="1" t="s">
        <v>575</v>
      </c>
      <c r="C136" s="1" t="s">
        <v>575</v>
      </c>
      <c r="D136" s="1" t="s">
        <v>38</v>
      </c>
      <c r="E136" s="1" t="s">
        <v>908</v>
      </c>
      <c r="F136" s="1" t="s">
        <v>900</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997</v>
      </c>
      <c r="AC136">
        <f t="shared" si="11"/>
        <v>133561.91404206344</v>
      </c>
    </row>
    <row r="137" spans="1:29" x14ac:dyDescent="0.2">
      <c r="A137" s="1" t="s">
        <v>998</v>
      </c>
      <c r="B137" s="1" t="s">
        <v>575</v>
      </c>
      <c r="C137" s="1" t="s">
        <v>575</v>
      </c>
      <c r="D137" s="1" t="s">
        <v>39</v>
      </c>
      <c r="E137" s="1" t="s">
        <v>910</v>
      </c>
      <c r="F137" s="1" t="s">
        <v>911</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998</v>
      </c>
      <c r="AC137">
        <f t="shared" si="11"/>
        <v>126211.58757863428</v>
      </c>
    </row>
    <row r="138" spans="1:29" x14ac:dyDescent="0.2">
      <c r="A138" s="1" t="s">
        <v>999</v>
      </c>
      <c r="B138" s="1" t="s">
        <v>575</v>
      </c>
      <c r="C138" s="1" t="s">
        <v>575</v>
      </c>
      <c r="D138" s="1" t="s">
        <v>39</v>
      </c>
      <c r="E138" s="1" t="s">
        <v>913</v>
      </c>
      <c r="F138" s="1" t="s">
        <v>914</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999</v>
      </c>
      <c r="AC138">
        <f t="shared" si="11"/>
        <v>132933.43245767028</v>
      </c>
    </row>
    <row r="139" spans="1:29" x14ac:dyDescent="0.2">
      <c r="A139" s="1" t="s">
        <v>1000</v>
      </c>
      <c r="B139" s="1" t="s">
        <v>575</v>
      </c>
      <c r="C139" s="1" t="s">
        <v>575</v>
      </c>
      <c r="D139" s="1" t="s">
        <v>39</v>
      </c>
      <c r="E139" s="1" t="s">
        <v>916</v>
      </c>
      <c r="F139" s="1" t="s">
        <v>911</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1000</v>
      </c>
      <c r="AC139">
        <f t="shared" si="11"/>
        <v>126211.58757863428</v>
      </c>
    </row>
    <row r="140" spans="1:29" x14ac:dyDescent="0.2">
      <c r="A140" s="1" t="s">
        <v>1001</v>
      </c>
      <c r="B140" s="1" t="s">
        <v>1002</v>
      </c>
      <c r="C140" s="1" t="s">
        <v>575</v>
      </c>
      <c r="D140" s="1" t="s">
        <v>35</v>
      </c>
      <c r="E140" s="1" t="s">
        <v>886</v>
      </c>
      <c r="F140" s="1" t="s">
        <v>718</v>
      </c>
      <c r="G140" s="1">
        <v>3948.3555282493544</v>
      </c>
      <c r="H140" s="1">
        <v>0</v>
      </c>
      <c r="I140" s="1">
        <v>4</v>
      </c>
      <c r="J140" s="1">
        <v>25</v>
      </c>
      <c r="K140" s="1">
        <v>30</v>
      </c>
      <c r="L140" s="1">
        <v>109.78</v>
      </c>
      <c r="M140" s="1">
        <v>0</v>
      </c>
      <c r="N140" s="1">
        <v>0</v>
      </c>
      <c r="O140" s="1">
        <v>0</v>
      </c>
      <c r="P140" s="1">
        <v>5.8999999999999997E-2</v>
      </c>
      <c r="Q140" s="1">
        <f t="shared" si="8"/>
        <v>283.78118343975279</v>
      </c>
      <c r="R140" s="1">
        <f t="shared" si="9"/>
        <v>393561.18343975279</v>
      </c>
      <c r="S140" s="1">
        <f t="shared" si="10"/>
        <v>0</v>
      </c>
      <c r="U140">
        <v>0</v>
      </c>
      <c r="V140">
        <v>0</v>
      </c>
      <c r="W140">
        <v>0</v>
      </c>
      <c r="X140">
        <v>4409.0199061827898</v>
      </c>
      <c r="Y140">
        <v>3948.3555282493544</v>
      </c>
      <c r="Z140">
        <v>3730.9541875334362</v>
      </c>
      <c r="AB140" s="1" t="s">
        <v>1001</v>
      </c>
      <c r="AC140">
        <f t="shared" si="11"/>
        <v>283781.18343975279</v>
      </c>
    </row>
    <row r="141" spans="1:29" x14ac:dyDescent="0.2">
      <c r="A141" s="1" t="s">
        <v>1003</v>
      </c>
      <c r="B141" s="1" t="s">
        <v>1004</v>
      </c>
      <c r="C141" s="1" t="s">
        <v>1005</v>
      </c>
      <c r="D141" s="1" t="s">
        <v>35</v>
      </c>
      <c r="E141" s="1" t="s">
        <v>35</v>
      </c>
      <c r="F141" s="1" t="s">
        <v>35</v>
      </c>
      <c r="G141" s="1">
        <v>1516.7823008849557</v>
      </c>
      <c r="H141" s="1">
        <v>0</v>
      </c>
      <c r="I141" s="1">
        <v>6</v>
      </c>
      <c r="J141" s="1">
        <v>30</v>
      </c>
      <c r="K141" s="1">
        <v>50</v>
      </c>
      <c r="L141" s="1">
        <v>16.25</v>
      </c>
      <c r="M141" s="1">
        <v>0</v>
      </c>
      <c r="N141" s="1">
        <v>0</v>
      </c>
      <c r="O141" s="1">
        <v>0</v>
      </c>
      <c r="P141" s="1">
        <v>5.8999999999999997E-2</v>
      </c>
      <c r="Q141" s="1">
        <f t="shared" si="8"/>
        <v>94.890543308468907</v>
      </c>
      <c r="R141" s="1">
        <f t="shared" si="9"/>
        <v>111140.5433084689</v>
      </c>
      <c r="S141" s="1">
        <f t="shared" si="10"/>
        <v>0</v>
      </c>
      <c r="U141">
        <v>0</v>
      </c>
      <c r="V141">
        <v>0</v>
      </c>
      <c r="W141">
        <v>0</v>
      </c>
      <c r="X141">
        <v>1545.2283185840708</v>
      </c>
      <c r="Y141">
        <v>1516.7823008849557</v>
      </c>
      <c r="Z141">
        <v>1496.4637168141592</v>
      </c>
      <c r="AB141" s="1" t="s">
        <v>1003</v>
      </c>
      <c r="AC141">
        <f t="shared" si="11"/>
        <v>94890.543308468899</v>
      </c>
    </row>
    <row r="142" spans="1:29" x14ac:dyDescent="0.2">
      <c r="A142" s="1" t="s">
        <v>1006</v>
      </c>
      <c r="B142" s="1" t="s">
        <v>1004</v>
      </c>
      <c r="C142" s="1" t="s">
        <v>1005</v>
      </c>
      <c r="D142" s="1" t="s">
        <v>37</v>
      </c>
      <c r="E142" s="1" t="s">
        <v>37</v>
      </c>
      <c r="F142" s="1" t="s">
        <v>37</v>
      </c>
      <c r="G142" s="1">
        <v>1516.7823008849557</v>
      </c>
      <c r="H142" s="1">
        <v>0</v>
      </c>
      <c r="I142" s="1">
        <v>6</v>
      </c>
      <c r="J142" s="1">
        <v>30</v>
      </c>
      <c r="K142" s="1">
        <v>50</v>
      </c>
      <c r="L142" s="1">
        <v>17.387499999999999</v>
      </c>
      <c r="M142" s="1">
        <v>0</v>
      </c>
      <c r="N142" s="1">
        <v>0</v>
      </c>
      <c r="O142" s="1">
        <v>0</v>
      </c>
      <c r="P142" s="1">
        <v>5.8999999999999997E-2</v>
      </c>
      <c r="Q142" s="1">
        <f t="shared" si="8"/>
        <v>94.890543308468907</v>
      </c>
      <c r="R142" s="1">
        <f t="shared" si="9"/>
        <v>112278.04330846891</v>
      </c>
      <c r="S142" s="1">
        <f t="shared" si="10"/>
        <v>0</v>
      </c>
      <c r="U142">
        <v>0</v>
      </c>
      <c r="V142">
        <v>0</v>
      </c>
      <c r="W142">
        <v>0</v>
      </c>
      <c r="X142">
        <v>1545.2283185840708</v>
      </c>
      <c r="Y142">
        <v>1516.7823008849557</v>
      </c>
      <c r="Z142">
        <v>1496.4637168141592</v>
      </c>
      <c r="AB142" s="1" t="s">
        <v>1006</v>
      </c>
      <c r="AC142">
        <f t="shared" si="11"/>
        <v>94890.543308468899</v>
      </c>
    </row>
    <row r="143" spans="1:29" x14ac:dyDescent="0.2">
      <c r="A143" s="1" t="s">
        <v>1007</v>
      </c>
      <c r="B143" s="1" t="s">
        <v>1004</v>
      </c>
      <c r="C143" s="1" t="s">
        <v>1005</v>
      </c>
      <c r="D143" s="1" t="s">
        <v>36</v>
      </c>
      <c r="E143" s="1" t="s">
        <v>36</v>
      </c>
      <c r="F143" s="1" t="s">
        <v>36</v>
      </c>
      <c r="G143" s="1">
        <v>1564.5144962650195</v>
      </c>
      <c r="H143" s="1">
        <v>0</v>
      </c>
      <c r="I143" s="1">
        <v>6</v>
      </c>
      <c r="J143" s="1">
        <v>30</v>
      </c>
      <c r="K143" s="1">
        <v>50</v>
      </c>
      <c r="L143" s="1">
        <v>18.362499999999997</v>
      </c>
      <c r="M143" s="1">
        <v>0</v>
      </c>
      <c r="N143" s="1">
        <v>0</v>
      </c>
      <c r="O143" s="1">
        <v>0</v>
      </c>
      <c r="P143" s="1">
        <v>5.8999999999999997E-2</v>
      </c>
      <c r="Q143" s="1">
        <f t="shared" si="8"/>
        <v>97.876689672569825</v>
      </c>
      <c r="R143" s="1">
        <f t="shared" si="9"/>
        <v>116239.18967256982</v>
      </c>
      <c r="S143" s="1">
        <f t="shared" si="10"/>
        <v>0</v>
      </c>
      <c r="U143">
        <v>0</v>
      </c>
      <c r="V143">
        <v>0</v>
      </c>
      <c r="W143">
        <v>0</v>
      </c>
      <c r="X143">
        <v>1593.8556924441357</v>
      </c>
      <c r="Y143">
        <v>1564.5144962650195</v>
      </c>
      <c r="Z143">
        <v>1543.556498994222</v>
      </c>
      <c r="AB143" s="1" t="s">
        <v>1007</v>
      </c>
      <c r="AC143">
        <f t="shared" si="11"/>
        <v>97876.689672569832</v>
      </c>
    </row>
    <row r="144" spans="1:29" x14ac:dyDescent="0.2">
      <c r="A144" s="1" t="s">
        <v>1008</v>
      </c>
      <c r="B144" s="1" t="s">
        <v>1004</v>
      </c>
      <c r="C144" s="1" t="s">
        <v>1005</v>
      </c>
      <c r="D144" s="1" t="s">
        <v>38</v>
      </c>
      <c r="E144" s="1" t="s">
        <v>38</v>
      </c>
      <c r="F144" s="1" t="s">
        <v>38</v>
      </c>
      <c r="G144" s="1">
        <v>1913.3266932731794</v>
      </c>
      <c r="H144" s="1">
        <v>0</v>
      </c>
      <c r="I144" s="1">
        <v>6</v>
      </c>
      <c r="J144" s="1">
        <v>30</v>
      </c>
      <c r="K144" s="1">
        <v>50</v>
      </c>
      <c r="L144" s="1">
        <v>16.412500000000001</v>
      </c>
      <c r="M144" s="1">
        <v>0</v>
      </c>
      <c r="N144" s="1">
        <v>0</v>
      </c>
      <c r="O144" s="1">
        <v>0</v>
      </c>
      <c r="P144" s="1">
        <v>5.8999999999999997E-2</v>
      </c>
      <c r="Q144" s="1">
        <f t="shared" si="8"/>
        <v>119.69852848715358</v>
      </c>
      <c r="R144" s="1">
        <f t="shared" si="9"/>
        <v>136111.02848715358</v>
      </c>
      <c r="S144" s="1">
        <f t="shared" si="10"/>
        <v>0</v>
      </c>
      <c r="U144">
        <v>0</v>
      </c>
      <c r="V144">
        <v>0</v>
      </c>
      <c r="W144">
        <v>0</v>
      </c>
      <c r="X144">
        <v>1949.2095783446123</v>
      </c>
      <c r="Y144">
        <v>1913.3266932731794</v>
      </c>
      <c r="Z144">
        <v>1887.6960610792987</v>
      </c>
      <c r="AB144" s="1" t="s">
        <v>1008</v>
      </c>
      <c r="AC144">
        <f t="shared" si="11"/>
        <v>119698.52848715358</v>
      </c>
    </row>
    <row r="145" spans="1:29" x14ac:dyDescent="0.2">
      <c r="A145" s="1" t="s">
        <v>1009</v>
      </c>
      <c r="B145" s="1" t="s">
        <v>1004</v>
      </c>
      <c r="C145" s="1" t="s">
        <v>1005</v>
      </c>
      <c r="D145" s="1" t="s">
        <v>39</v>
      </c>
      <c r="E145" s="1" t="s">
        <v>39</v>
      </c>
      <c r="F145" s="1" t="s">
        <v>39</v>
      </c>
      <c r="G145" s="1">
        <v>1149.9787379258485</v>
      </c>
      <c r="H145" s="1">
        <v>0</v>
      </c>
      <c r="I145" s="1">
        <v>6</v>
      </c>
      <c r="J145" s="1">
        <v>30</v>
      </c>
      <c r="K145" s="1">
        <v>50</v>
      </c>
      <c r="L145" s="1">
        <v>17.0625</v>
      </c>
      <c r="M145" s="1">
        <v>0</v>
      </c>
      <c r="N145" s="1">
        <v>0</v>
      </c>
      <c r="O145" s="1">
        <v>0</v>
      </c>
      <c r="P145" s="1">
        <v>5.8999999999999997E-2</v>
      </c>
      <c r="Q145" s="1">
        <f t="shared" si="8"/>
        <v>71.943157018185545</v>
      </c>
      <c r="R145" s="1">
        <f t="shared" si="9"/>
        <v>89005.65701818555</v>
      </c>
      <c r="S145" s="1">
        <f t="shared" si="10"/>
        <v>0</v>
      </c>
      <c r="U145">
        <v>0</v>
      </c>
      <c r="V145">
        <v>0</v>
      </c>
      <c r="W145">
        <v>0</v>
      </c>
      <c r="X145">
        <v>1171.5456533055697</v>
      </c>
      <c r="Y145">
        <v>1149.9787379258485</v>
      </c>
      <c r="Z145">
        <v>1134.5737983689046</v>
      </c>
      <c r="AB145" s="1" t="s">
        <v>1009</v>
      </c>
      <c r="AC145">
        <f t="shared" si="11"/>
        <v>71943.15701818555</v>
      </c>
    </row>
    <row r="146" spans="1:29" x14ac:dyDescent="0.2">
      <c r="A146" s="1" t="s">
        <v>1010</v>
      </c>
      <c r="B146" s="1" t="s">
        <v>1011</v>
      </c>
      <c r="C146" s="1" t="s">
        <v>1005</v>
      </c>
      <c r="D146" s="1" t="s">
        <v>35</v>
      </c>
      <c r="E146" s="1" t="s">
        <v>35</v>
      </c>
      <c r="F146" s="1" t="s">
        <v>35</v>
      </c>
      <c r="G146" s="1">
        <v>1735.2070796460175</v>
      </c>
      <c r="H146" s="1">
        <v>0</v>
      </c>
      <c r="I146" s="1">
        <v>6</v>
      </c>
      <c r="J146" s="1">
        <v>30</v>
      </c>
      <c r="K146" s="1">
        <v>50</v>
      </c>
      <c r="L146" s="1">
        <v>16.25</v>
      </c>
      <c r="M146" s="1">
        <v>0</v>
      </c>
      <c r="N146" s="1">
        <v>0</v>
      </c>
      <c r="O146" s="1">
        <v>0</v>
      </c>
      <c r="P146" s="1">
        <v>5.8999999999999997E-2</v>
      </c>
      <c r="Q146" s="1">
        <f t="shared" si="8"/>
        <v>108.55529000057928</v>
      </c>
      <c r="R146" s="1">
        <f t="shared" si="9"/>
        <v>124805.29000057928</v>
      </c>
      <c r="S146" s="1">
        <f t="shared" si="10"/>
        <v>0</v>
      </c>
      <c r="U146">
        <v>0</v>
      </c>
      <c r="V146">
        <v>0</v>
      </c>
      <c r="W146">
        <v>0</v>
      </c>
      <c r="X146">
        <v>1767.716814159292</v>
      </c>
      <c r="Y146">
        <v>1735.2070796460175</v>
      </c>
      <c r="Z146">
        <v>1710.8247787610619</v>
      </c>
      <c r="AB146" s="1" t="s">
        <v>1010</v>
      </c>
      <c r="AC146">
        <f t="shared" si="11"/>
        <v>108555.29000057928</v>
      </c>
    </row>
    <row r="147" spans="1:29" x14ac:dyDescent="0.2">
      <c r="A147" s="1" t="s">
        <v>1012</v>
      </c>
      <c r="B147" s="1" t="s">
        <v>1011</v>
      </c>
      <c r="C147" s="1" t="s">
        <v>1005</v>
      </c>
      <c r="D147" s="1" t="s">
        <v>37</v>
      </c>
      <c r="E147" s="1" t="s">
        <v>37</v>
      </c>
      <c r="F147" s="1" t="s">
        <v>37</v>
      </c>
      <c r="G147" s="1">
        <v>1814.5308318584066</v>
      </c>
      <c r="H147" s="1">
        <v>0</v>
      </c>
      <c r="I147" s="1">
        <v>6</v>
      </c>
      <c r="J147" s="1">
        <v>30</v>
      </c>
      <c r="K147" s="1">
        <v>50</v>
      </c>
      <c r="L147" s="1">
        <v>17.387499999999999</v>
      </c>
      <c r="M147" s="1">
        <v>0</v>
      </c>
      <c r="N147" s="1">
        <v>0</v>
      </c>
      <c r="O147" s="1">
        <v>0</v>
      </c>
      <c r="P147" s="1">
        <v>5.8999999999999997E-2</v>
      </c>
      <c r="Q147" s="1">
        <f t="shared" si="8"/>
        <v>113.51781754346288</v>
      </c>
      <c r="R147" s="1">
        <f t="shared" si="9"/>
        <v>130905.31754346286</v>
      </c>
      <c r="S147" s="1">
        <f t="shared" si="10"/>
        <v>0</v>
      </c>
      <c r="U147">
        <v>0</v>
      </c>
      <c r="V147">
        <v>0</v>
      </c>
      <c r="W147">
        <v>0</v>
      </c>
      <c r="X147">
        <v>1848.5267256637164</v>
      </c>
      <c r="Y147">
        <v>1814.5308318584066</v>
      </c>
      <c r="Z147">
        <v>1789.0339115044246</v>
      </c>
      <c r="AB147" s="1" t="s">
        <v>1012</v>
      </c>
      <c r="AC147">
        <f t="shared" si="11"/>
        <v>113517.81754346288</v>
      </c>
    </row>
    <row r="148" spans="1:29" x14ac:dyDescent="0.2">
      <c r="A148" s="1" t="s">
        <v>1013</v>
      </c>
      <c r="B148" s="1" t="s">
        <v>1011</v>
      </c>
      <c r="C148" s="1" t="s">
        <v>1005</v>
      </c>
      <c r="D148" s="1" t="s">
        <v>36</v>
      </c>
      <c r="E148" s="1" t="s">
        <v>36</v>
      </c>
      <c r="F148" s="1" t="s">
        <v>36</v>
      </c>
      <c r="G148" s="1">
        <v>1790.0337907339926</v>
      </c>
      <c r="H148" s="1">
        <v>0</v>
      </c>
      <c r="I148" s="1">
        <v>6</v>
      </c>
      <c r="J148" s="1">
        <v>30</v>
      </c>
      <c r="K148" s="1">
        <v>50</v>
      </c>
      <c r="L148" s="1">
        <v>18.362499999999997</v>
      </c>
      <c r="M148" s="1">
        <v>0</v>
      </c>
      <c r="N148" s="1">
        <v>0</v>
      </c>
      <c r="O148" s="1">
        <v>0</v>
      </c>
      <c r="P148" s="1">
        <v>5.8999999999999997E-2</v>
      </c>
      <c r="Q148" s="1">
        <f t="shared" si="8"/>
        <v>111.9852722728665</v>
      </c>
      <c r="R148" s="1">
        <f t="shared" si="9"/>
        <v>130347.77227286651</v>
      </c>
      <c r="S148" s="1">
        <f t="shared" si="10"/>
        <v>0</v>
      </c>
      <c r="U148">
        <v>0</v>
      </c>
      <c r="V148">
        <v>0</v>
      </c>
      <c r="W148">
        <v>0</v>
      </c>
      <c r="X148">
        <v>1823.570723581468</v>
      </c>
      <c r="Y148">
        <v>1790.0337907339926</v>
      </c>
      <c r="Z148">
        <v>1764.8810910983864</v>
      </c>
      <c r="AB148" s="1" t="s">
        <v>1013</v>
      </c>
      <c r="AC148">
        <f t="shared" si="11"/>
        <v>111985.2722728665</v>
      </c>
    </row>
    <row r="149" spans="1:29" x14ac:dyDescent="0.2">
      <c r="A149" s="1" t="s">
        <v>1014</v>
      </c>
      <c r="B149" s="1" t="s">
        <v>1011</v>
      </c>
      <c r="C149" s="1" t="s">
        <v>1005</v>
      </c>
      <c r="D149" s="1" t="s">
        <v>38</v>
      </c>
      <c r="E149" s="1" t="s">
        <v>38</v>
      </c>
      <c r="F149" s="1" t="s">
        <v>38</v>
      </c>
      <c r="G149" s="1">
        <v>2617.6838230088497</v>
      </c>
      <c r="H149" s="1">
        <v>0</v>
      </c>
      <c r="I149" s="1">
        <v>6</v>
      </c>
      <c r="J149" s="1">
        <v>30</v>
      </c>
      <c r="K149" s="1">
        <v>50</v>
      </c>
      <c r="L149" s="1">
        <v>16.412500000000001</v>
      </c>
      <c r="M149" s="1">
        <v>0</v>
      </c>
      <c r="N149" s="1">
        <v>0</v>
      </c>
      <c r="O149" s="1">
        <v>0</v>
      </c>
      <c r="P149" s="1">
        <v>5.8999999999999997E-2</v>
      </c>
      <c r="Q149" s="1">
        <f t="shared" si="8"/>
        <v>163.76340891515963</v>
      </c>
      <c r="R149" s="1">
        <f t="shared" si="9"/>
        <v>180175.90891515961</v>
      </c>
      <c r="S149" s="1">
        <f t="shared" si="10"/>
        <v>0</v>
      </c>
      <c r="U149">
        <v>0</v>
      </c>
      <c r="V149">
        <v>0</v>
      </c>
      <c r="W149">
        <v>0</v>
      </c>
      <c r="X149">
        <v>2666.727079646018</v>
      </c>
      <c r="Y149">
        <v>2617.6838230088497</v>
      </c>
      <c r="Z149">
        <v>2580.9013805309737</v>
      </c>
      <c r="AB149" s="1" t="s">
        <v>1014</v>
      </c>
      <c r="AC149">
        <f t="shared" si="11"/>
        <v>163763.40891515964</v>
      </c>
    </row>
    <row r="150" spans="1:29" x14ac:dyDescent="0.2">
      <c r="A150" s="1" t="s">
        <v>1015</v>
      </c>
      <c r="B150" s="1" t="s">
        <v>1011</v>
      </c>
      <c r="C150" s="1" t="s">
        <v>1005</v>
      </c>
      <c r="D150" s="1" t="s">
        <v>39</v>
      </c>
      <c r="E150" s="1" t="s">
        <v>39</v>
      </c>
      <c r="F150" s="1" t="s">
        <v>39</v>
      </c>
      <c r="G150" s="1">
        <v>1269.1800353982298</v>
      </c>
      <c r="H150" s="1">
        <v>0</v>
      </c>
      <c r="I150" s="1">
        <v>6</v>
      </c>
      <c r="J150" s="1">
        <v>30</v>
      </c>
      <c r="K150" s="1">
        <v>50</v>
      </c>
      <c r="L150" s="1">
        <v>17.0625</v>
      </c>
      <c r="M150" s="1">
        <v>0</v>
      </c>
      <c r="N150" s="1">
        <v>0</v>
      </c>
      <c r="O150" s="1">
        <v>0</v>
      </c>
      <c r="P150" s="1">
        <v>5.8999999999999997E-2</v>
      </c>
      <c r="Q150" s="1">
        <f t="shared" si="8"/>
        <v>79.400440686137983</v>
      </c>
      <c r="R150" s="1">
        <f t="shared" si="9"/>
        <v>96462.940686137983</v>
      </c>
      <c r="S150" s="1">
        <f t="shared" si="10"/>
        <v>0</v>
      </c>
      <c r="U150">
        <v>0</v>
      </c>
      <c r="V150">
        <v>0</v>
      </c>
      <c r="W150">
        <v>0</v>
      </c>
      <c r="X150">
        <v>1292.9585840707964</v>
      </c>
      <c r="Y150">
        <v>1269.1800353982298</v>
      </c>
      <c r="Z150">
        <v>1251.3461238938053</v>
      </c>
      <c r="AB150" s="1" t="s">
        <v>1015</v>
      </c>
      <c r="AC150">
        <f t="shared" si="11"/>
        <v>79400.440686137983</v>
      </c>
    </row>
    <row r="151" spans="1:29" x14ac:dyDescent="0.2">
      <c r="A151" s="1" t="s">
        <v>1016</v>
      </c>
      <c r="B151" s="1" t="s">
        <v>1017</v>
      </c>
      <c r="C151" s="1" t="s">
        <v>1005</v>
      </c>
      <c r="D151" s="1" t="s">
        <v>35</v>
      </c>
      <c r="E151" s="1" t="s">
        <v>35</v>
      </c>
      <c r="F151" s="1" t="s">
        <v>35</v>
      </c>
      <c r="G151" s="1">
        <v>2230.9805309734511</v>
      </c>
      <c r="H151" s="1">
        <v>0</v>
      </c>
      <c r="I151" s="1">
        <v>6</v>
      </c>
      <c r="J151" s="1">
        <v>30</v>
      </c>
      <c r="K151" s="1">
        <v>50</v>
      </c>
      <c r="L151" s="1">
        <v>16.25</v>
      </c>
      <c r="M151" s="1">
        <v>0</v>
      </c>
      <c r="N151" s="1">
        <v>0</v>
      </c>
      <c r="O151" s="1">
        <v>0</v>
      </c>
      <c r="P151" s="1">
        <v>5.8999999999999997E-2</v>
      </c>
      <c r="Q151" s="1">
        <f t="shared" si="8"/>
        <v>139.57108714360191</v>
      </c>
      <c r="R151" s="1">
        <f t="shared" si="9"/>
        <v>155821.08714360191</v>
      </c>
      <c r="S151" s="1">
        <f t="shared" si="10"/>
        <v>0</v>
      </c>
      <c r="U151">
        <v>0</v>
      </c>
      <c r="V151">
        <v>0</v>
      </c>
      <c r="W151">
        <v>0</v>
      </c>
      <c r="X151">
        <v>2272.6336283185842</v>
      </c>
      <c r="Y151">
        <v>2230.9805309734511</v>
      </c>
      <c r="Z151">
        <v>2200.5026548672568</v>
      </c>
      <c r="AB151" s="1" t="s">
        <v>1016</v>
      </c>
      <c r="AC151">
        <f t="shared" si="11"/>
        <v>139571.08714360191</v>
      </c>
    </row>
    <row r="152" spans="1:29" x14ac:dyDescent="0.2">
      <c r="A152" s="1" t="s">
        <v>1018</v>
      </c>
      <c r="B152" s="1" t="s">
        <v>1017</v>
      </c>
      <c r="C152" s="1" t="s">
        <v>1005</v>
      </c>
      <c r="D152" s="1" t="s">
        <v>37</v>
      </c>
      <c r="E152" s="1" t="s">
        <v>37</v>
      </c>
      <c r="F152" s="1" t="s">
        <v>37</v>
      </c>
      <c r="G152" s="1">
        <v>2066.0231826226868</v>
      </c>
      <c r="H152" s="1">
        <v>0</v>
      </c>
      <c r="I152" s="1">
        <v>6</v>
      </c>
      <c r="J152" s="1">
        <v>30</v>
      </c>
      <c r="K152" s="1">
        <v>50</v>
      </c>
      <c r="L152" s="1">
        <v>17.387499999999999</v>
      </c>
      <c r="M152" s="1">
        <v>0</v>
      </c>
      <c r="N152" s="1">
        <v>0</v>
      </c>
      <c r="O152" s="1">
        <v>0</v>
      </c>
      <c r="P152" s="1">
        <v>5.8999999999999997E-2</v>
      </c>
      <c r="Q152" s="1">
        <f t="shared" si="8"/>
        <v>129.25128554874166</v>
      </c>
      <c r="R152" s="1">
        <f t="shared" si="9"/>
        <v>146638.78554874164</v>
      </c>
      <c r="S152" s="1">
        <f t="shared" si="10"/>
        <v>0</v>
      </c>
      <c r="U152">
        <v>0</v>
      </c>
      <c r="V152">
        <v>0</v>
      </c>
      <c r="W152">
        <v>0</v>
      </c>
      <c r="X152">
        <v>2104.5964751944221</v>
      </c>
      <c r="Y152">
        <v>2066.0231826226868</v>
      </c>
      <c r="Z152">
        <v>2037.7988222043443</v>
      </c>
      <c r="AB152" s="1" t="s">
        <v>1018</v>
      </c>
      <c r="AC152">
        <f t="shared" si="11"/>
        <v>129251.28554874167</v>
      </c>
    </row>
    <row r="153" spans="1:29" x14ac:dyDescent="0.2">
      <c r="A153" s="1" t="s">
        <v>1019</v>
      </c>
      <c r="B153" s="1" t="s">
        <v>1017</v>
      </c>
      <c r="C153" s="1" t="s">
        <v>1005</v>
      </c>
      <c r="D153" s="1" t="s">
        <v>36</v>
      </c>
      <c r="E153" s="1" t="s">
        <v>36</v>
      </c>
      <c r="F153" s="1" t="s">
        <v>36</v>
      </c>
      <c r="G153" s="1">
        <v>2100.7573710914448</v>
      </c>
      <c r="H153" s="1">
        <v>0</v>
      </c>
      <c r="I153" s="1">
        <v>6</v>
      </c>
      <c r="J153" s="1">
        <v>30</v>
      </c>
      <c r="K153" s="1">
        <v>50</v>
      </c>
      <c r="L153" s="1">
        <v>18.362499999999997</v>
      </c>
      <c r="M153" s="1">
        <v>0</v>
      </c>
      <c r="N153" s="1">
        <v>0</v>
      </c>
      <c r="O153" s="1">
        <v>0</v>
      </c>
      <c r="P153" s="1">
        <v>5.8999999999999997E-2</v>
      </c>
      <c r="Q153" s="1">
        <f t="shared" si="8"/>
        <v>131.42427109403462</v>
      </c>
      <c r="R153" s="1">
        <f t="shared" si="9"/>
        <v>149786.77109403463</v>
      </c>
      <c r="S153" s="1">
        <f t="shared" si="10"/>
        <v>0</v>
      </c>
      <c r="U153">
        <v>0</v>
      </c>
      <c r="V153">
        <v>0</v>
      </c>
      <c r="W153">
        <v>0</v>
      </c>
      <c r="X153">
        <v>2139.9791617174697</v>
      </c>
      <c r="Y153">
        <v>2100.7573710914448</v>
      </c>
      <c r="Z153">
        <v>2072.0584999016714</v>
      </c>
      <c r="AB153" s="1" t="s">
        <v>1019</v>
      </c>
      <c r="AC153">
        <f t="shared" si="11"/>
        <v>131424.27109403463</v>
      </c>
    </row>
    <row r="154" spans="1:29" x14ac:dyDescent="0.2">
      <c r="A154" s="1" t="s">
        <v>1020</v>
      </c>
      <c r="B154" s="1" t="s">
        <v>1017</v>
      </c>
      <c r="C154" s="1" t="s">
        <v>1005</v>
      </c>
      <c r="D154" s="1" t="s">
        <v>38</v>
      </c>
      <c r="E154" s="1" t="s">
        <v>38</v>
      </c>
      <c r="F154" s="1" t="s">
        <v>38</v>
      </c>
      <c r="G154" s="1">
        <v>3718.3008849557518</v>
      </c>
      <c r="H154" s="1">
        <v>0</v>
      </c>
      <c r="I154" s="1">
        <v>6</v>
      </c>
      <c r="J154" s="1">
        <v>30</v>
      </c>
      <c r="K154" s="1">
        <v>50</v>
      </c>
      <c r="L154" s="1">
        <v>16.412500000000001</v>
      </c>
      <c r="M154" s="1">
        <v>0</v>
      </c>
      <c r="N154" s="1">
        <v>0</v>
      </c>
      <c r="O154" s="1">
        <v>0</v>
      </c>
      <c r="P154" s="1">
        <v>5.8999999999999997E-2</v>
      </c>
      <c r="Q154" s="1">
        <f t="shared" si="8"/>
        <v>232.61847857266989</v>
      </c>
      <c r="R154" s="1">
        <f t="shared" si="9"/>
        <v>249030.97857266988</v>
      </c>
      <c r="S154" s="1">
        <f t="shared" si="10"/>
        <v>0</v>
      </c>
      <c r="U154">
        <v>0</v>
      </c>
      <c r="V154">
        <v>0</v>
      </c>
      <c r="W154">
        <v>0</v>
      </c>
      <c r="X154">
        <v>3787.722713864307</v>
      </c>
      <c r="Y154">
        <v>3718.3008849557518</v>
      </c>
      <c r="Z154">
        <v>3667.5044247787614</v>
      </c>
      <c r="AB154" s="1" t="s">
        <v>1020</v>
      </c>
      <c r="AC154">
        <f t="shared" si="11"/>
        <v>232618.47857266988</v>
      </c>
    </row>
    <row r="155" spans="1:29" x14ac:dyDescent="0.2">
      <c r="A155" s="1" t="s">
        <v>1021</v>
      </c>
      <c r="B155" s="1" t="s">
        <v>1017</v>
      </c>
      <c r="C155" s="1" t="s">
        <v>1005</v>
      </c>
      <c r="D155" s="1" t="s">
        <v>39</v>
      </c>
      <c r="E155" s="1" t="s">
        <v>39</v>
      </c>
      <c r="F155" s="1" t="s">
        <v>39</v>
      </c>
      <c r="G155" s="1">
        <v>1378.2501946902653</v>
      </c>
      <c r="H155" s="1">
        <v>0</v>
      </c>
      <c r="I155" s="1">
        <v>6</v>
      </c>
      <c r="J155" s="1">
        <v>30</v>
      </c>
      <c r="K155" s="1">
        <v>50</v>
      </c>
      <c r="L155" s="1">
        <v>17.0625</v>
      </c>
      <c r="M155" s="1">
        <v>0</v>
      </c>
      <c r="N155" s="1">
        <v>0</v>
      </c>
      <c r="O155" s="1">
        <v>0</v>
      </c>
      <c r="P155" s="1">
        <v>5.8999999999999997E-2</v>
      </c>
      <c r="Q155" s="1">
        <f t="shared" si="8"/>
        <v>86.223916057602978</v>
      </c>
      <c r="R155" s="1">
        <f t="shared" si="9"/>
        <v>103286.41605760298</v>
      </c>
      <c r="S155" s="1">
        <f t="shared" si="10"/>
        <v>0</v>
      </c>
      <c r="U155">
        <v>0</v>
      </c>
      <c r="V155">
        <v>0</v>
      </c>
      <c r="W155">
        <v>0</v>
      </c>
      <c r="X155">
        <v>1403.9825526057032</v>
      </c>
      <c r="Y155">
        <v>1378.2501946902653</v>
      </c>
      <c r="Z155">
        <v>1359.4216401179942</v>
      </c>
      <c r="AB155" s="1" t="s">
        <v>1021</v>
      </c>
      <c r="AC155">
        <f t="shared" si="11"/>
        <v>86223.916057602983</v>
      </c>
    </row>
    <row r="156" spans="1:29" x14ac:dyDescent="0.2">
      <c r="A156" s="1" t="s">
        <v>1022</v>
      </c>
      <c r="B156" s="1" t="s">
        <v>1023</v>
      </c>
      <c r="C156" s="1" t="s">
        <v>1005</v>
      </c>
      <c r="D156" s="1" t="s">
        <v>35</v>
      </c>
      <c r="E156" s="1" t="s">
        <v>35</v>
      </c>
      <c r="F156" s="1" t="s">
        <v>35</v>
      </c>
      <c r="G156" s="1">
        <v>3350.5345132743359</v>
      </c>
      <c r="H156" s="1">
        <v>0</v>
      </c>
      <c r="I156" s="1">
        <v>6</v>
      </c>
      <c r="J156" s="1">
        <v>30</v>
      </c>
      <c r="K156" s="1">
        <v>50</v>
      </c>
      <c r="L156" s="1">
        <v>16.25</v>
      </c>
      <c r="M156" s="1">
        <v>0</v>
      </c>
      <c r="N156" s="1">
        <v>0</v>
      </c>
      <c r="O156" s="1">
        <v>0</v>
      </c>
      <c r="P156" s="1">
        <v>5.8999999999999997E-2</v>
      </c>
      <c r="Q156" s="1">
        <f t="shared" si="8"/>
        <v>209.6108585608375</v>
      </c>
      <c r="R156" s="1">
        <f t="shared" si="9"/>
        <v>225860.85856083749</v>
      </c>
      <c r="S156" s="1">
        <f t="shared" si="10"/>
        <v>0</v>
      </c>
      <c r="U156">
        <v>0</v>
      </c>
      <c r="V156">
        <v>0</v>
      </c>
      <c r="W156">
        <v>0</v>
      </c>
      <c r="X156">
        <v>3413.5221238938052</v>
      </c>
      <c r="Y156">
        <v>3350.5345132743359</v>
      </c>
      <c r="Z156">
        <v>3304.817699115044</v>
      </c>
      <c r="AB156" s="1" t="s">
        <v>1022</v>
      </c>
      <c r="AC156">
        <f t="shared" si="11"/>
        <v>209610.85856083749</v>
      </c>
    </row>
    <row r="157" spans="1:29" x14ac:dyDescent="0.2">
      <c r="A157" s="1" t="s">
        <v>1024</v>
      </c>
      <c r="B157" s="1" t="s">
        <v>1023</v>
      </c>
      <c r="C157" s="1" t="s">
        <v>1005</v>
      </c>
      <c r="D157" s="1" t="s">
        <v>37</v>
      </c>
      <c r="E157" s="1" t="s">
        <v>37</v>
      </c>
      <c r="F157" s="1" t="s">
        <v>37</v>
      </c>
      <c r="G157" s="1">
        <v>2918.3353867099545</v>
      </c>
      <c r="H157" s="1">
        <v>0</v>
      </c>
      <c r="I157" s="1">
        <v>6</v>
      </c>
      <c r="J157" s="1">
        <v>30</v>
      </c>
      <c r="K157" s="1">
        <v>50</v>
      </c>
      <c r="L157" s="1">
        <v>17.387499999999999</v>
      </c>
      <c r="M157" s="1">
        <v>0</v>
      </c>
      <c r="N157" s="1">
        <v>0</v>
      </c>
      <c r="O157" s="1">
        <v>0</v>
      </c>
      <c r="P157" s="1">
        <v>5.8999999999999997E-2</v>
      </c>
      <c r="Q157" s="1">
        <f t="shared" si="8"/>
        <v>182.57229810742771</v>
      </c>
      <c r="R157" s="1">
        <f t="shared" si="9"/>
        <v>199959.79810742769</v>
      </c>
      <c r="S157" s="1">
        <f t="shared" si="10"/>
        <v>0</v>
      </c>
      <c r="U157">
        <v>0</v>
      </c>
      <c r="V157">
        <v>0</v>
      </c>
      <c r="W157">
        <v>0</v>
      </c>
      <c r="X157">
        <v>2973.1979682672672</v>
      </c>
      <c r="Y157">
        <v>2918.3353867099545</v>
      </c>
      <c r="Z157">
        <v>2878.5157710635181</v>
      </c>
      <c r="AB157" s="1" t="s">
        <v>1024</v>
      </c>
      <c r="AC157">
        <f t="shared" si="11"/>
        <v>182572.29810742772</v>
      </c>
    </row>
    <row r="158" spans="1:29" x14ac:dyDescent="0.2">
      <c r="A158" s="1" t="s">
        <v>1025</v>
      </c>
      <c r="B158" s="1" t="s">
        <v>1023</v>
      </c>
      <c r="C158" s="1" t="s">
        <v>1005</v>
      </c>
      <c r="D158" s="1" t="s">
        <v>36</v>
      </c>
      <c r="E158" s="1" t="s">
        <v>36</v>
      </c>
      <c r="F158" s="1" t="s">
        <v>36</v>
      </c>
      <c r="G158" s="1">
        <v>2490.3216747249421</v>
      </c>
      <c r="H158" s="1">
        <v>0</v>
      </c>
      <c r="I158" s="1">
        <v>6</v>
      </c>
      <c r="J158" s="1">
        <v>30</v>
      </c>
      <c r="K158" s="1">
        <v>50</v>
      </c>
      <c r="L158" s="1">
        <v>18.362499999999997</v>
      </c>
      <c r="M158" s="1">
        <v>0</v>
      </c>
      <c r="N158" s="1">
        <v>0</v>
      </c>
      <c r="O158" s="1">
        <v>0</v>
      </c>
      <c r="P158" s="1">
        <v>5.8999999999999997E-2</v>
      </c>
      <c r="Q158" s="1">
        <f t="shared" si="8"/>
        <v>155.79557896319974</v>
      </c>
      <c r="R158" s="1">
        <f t="shared" si="9"/>
        <v>174158.07896319972</v>
      </c>
      <c r="S158" s="1">
        <f t="shared" si="10"/>
        <v>0</v>
      </c>
      <c r="U158">
        <v>0</v>
      </c>
      <c r="V158">
        <v>0</v>
      </c>
      <c r="W158">
        <v>0</v>
      </c>
      <c r="X158">
        <v>2537.1379099684068</v>
      </c>
      <c r="Y158">
        <v>2490.3216747249421</v>
      </c>
      <c r="Z158">
        <v>2456.3421491450081</v>
      </c>
      <c r="AB158" s="1" t="s">
        <v>1025</v>
      </c>
      <c r="AC158">
        <f t="shared" si="11"/>
        <v>155795.57896319975</v>
      </c>
    </row>
    <row r="159" spans="1:29" x14ac:dyDescent="0.2">
      <c r="A159" s="1" t="s">
        <v>1026</v>
      </c>
      <c r="B159" s="1" t="s">
        <v>1023</v>
      </c>
      <c r="C159" s="1" t="s">
        <v>1005</v>
      </c>
      <c r="D159" s="1" t="s">
        <v>38</v>
      </c>
      <c r="E159" s="1" t="s">
        <v>38</v>
      </c>
      <c r="F159" s="1" t="s">
        <v>38</v>
      </c>
      <c r="G159" s="1">
        <v>0</v>
      </c>
      <c r="H159" s="1">
        <v>0</v>
      </c>
      <c r="I159" s="1">
        <v>6</v>
      </c>
      <c r="J159" s="1">
        <v>30</v>
      </c>
      <c r="K159" s="1">
        <v>50</v>
      </c>
      <c r="L159" s="1">
        <v>16.412500000000001</v>
      </c>
      <c r="M159" s="1">
        <v>0</v>
      </c>
      <c r="N159" s="1">
        <v>0</v>
      </c>
      <c r="O159" s="1">
        <v>0</v>
      </c>
      <c r="P159" s="1">
        <v>5.8999999999999997E-2</v>
      </c>
      <c r="Q159" s="1">
        <f t="shared" si="8"/>
        <v>0</v>
      </c>
      <c r="R159" s="1">
        <f t="shared" si="9"/>
        <v>16412.5</v>
      </c>
      <c r="S159" s="1">
        <f t="shared" si="10"/>
        <v>0</v>
      </c>
      <c r="U159">
        <v>0</v>
      </c>
      <c r="V159">
        <v>0</v>
      </c>
      <c r="W159">
        <v>0</v>
      </c>
      <c r="X159">
        <v>0</v>
      </c>
      <c r="Y159">
        <v>0</v>
      </c>
      <c r="Z159">
        <v>0</v>
      </c>
      <c r="AB159" s="1" t="s">
        <v>1026</v>
      </c>
      <c r="AC159">
        <f t="shared" si="11"/>
        <v>0</v>
      </c>
    </row>
    <row r="160" spans="1:29" x14ac:dyDescent="0.2">
      <c r="A160" s="1" t="s">
        <v>1027</v>
      </c>
      <c r="B160" s="1" t="s">
        <v>1023</v>
      </c>
      <c r="C160" s="1" t="s">
        <v>1005</v>
      </c>
      <c r="D160" s="1" t="s">
        <v>39</v>
      </c>
      <c r="E160" s="1" t="s">
        <v>39</v>
      </c>
      <c r="F160" s="1" t="s">
        <v>39</v>
      </c>
      <c r="G160" s="1">
        <v>1556.3133685919252</v>
      </c>
      <c r="H160" s="1">
        <v>0</v>
      </c>
      <c r="I160" s="1">
        <v>6</v>
      </c>
      <c r="J160" s="1">
        <v>30</v>
      </c>
      <c r="K160" s="1">
        <v>50</v>
      </c>
      <c r="L160" s="1">
        <v>17.0625</v>
      </c>
      <c r="M160" s="1">
        <v>0</v>
      </c>
      <c r="N160" s="1">
        <v>0</v>
      </c>
      <c r="O160" s="1">
        <v>0</v>
      </c>
      <c r="P160" s="1">
        <v>5.8999999999999997E-2</v>
      </c>
      <c r="Q160" s="1">
        <f t="shared" si="8"/>
        <v>97.363623651039902</v>
      </c>
      <c r="R160" s="1">
        <f t="shared" si="9"/>
        <v>114426.1236510399</v>
      </c>
      <c r="S160" s="1">
        <f t="shared" si="10"/>
        <v>0</v>
      </c>
      <c r="U160">
        <v>0</v>
      </c>
      <c r="V160">
        <v>0</v>
      </c>
      <c r="W160">
        <v>0</v>
      </c>
      <c r="X160">
        <v>1585.5709273707912</v>
      </c>
      <c r="Y160">
        <v>1556.3133685919252</v>
      </c>
      <c r="Z160">
        <v>1535.0780436717807</v>
      </c>
      <c r="AB160" s="1" t="s">
        <v>1027</v>
      </c>
      <c r="AC160">
        <f t="shared" si="11"/>
        <v>97363.623651039903</v>
      </c>
    </row>
    <row r="161" spans="1:28" x14ac:dyDescent="0.2">
      <c r="A161" s="1" t="s">
        <v>1028</v>
      </c>
      <c r="B161" s="1" t="s">
        <v>1017</v>
      </c>
      <c r="C161" s="1" t="s">
        <v>1005</v>
      </c>
      <c r="D161" s="1" t="s">
        <v>39</v>
      </c>
      <c r="E161" s="1" t="s">
        <v>39</v>
      </c>
      <c r="F161" s="1" t="s">
        <v>39</v>
      </c>
      <c r="G161" s="1" t="s">
        <v>794</v>
      </c>
      <c r="H161" s="1" t="s">
        <v>1029</v>
      </c>
      <c r="I161" s="1">
        <v>6</v>
      </c>
      <c r="J161" s="1">
        <v>30</v>
      </c>
      <c r="K161" s="1">
        <v>50</v>
      </c>
      <c r="L161" s="1">
        <v>17.0625</v>
      </c>
      <c r="M161" s="1">
        <v>0</v>
      </c>
      <c r="N161" s="1">
        <v>0</v>
      </c>
      <c r="O161" s="1">
        <v>0</v>
      </c>
      <c r="P161" s="1">
        <v>5.8999999999999997E-2</v>
      </c>
      <c r="Q161" s="1" t="s">
        <v>794</v>
      </c>
      <c r="R161" s="1" t="s">
        <v>794</v>
      </c>
      <c r="S161" s="1">
        <f t="shared" si="10"/>
        <v>0</v>
      </c>
      <c r="U161">
        <v>0</v>
      </c>
      <c r="V161">
        <v>0</v>
      </c>
      <c r="W161">
        <v>0</v>
      </c>
      <c r="X161" t="s">
        <v>1029</v>
      </c>
      <c r="Y161" t="s">
        <v>794</v>
      </c>
      <c r="Z161" t="s">
        <v>1029</v>
      </c>
      <c r="AB161" s="1" t="s">
        <v>1028</v>
      </c>
    </row>
  </sheetData>
  <mergeCells count="2">
    <mergeCell ref="U1:W1"/>
    <mergeCell ref="X1:Z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K42" sqref="K42"/>
    </sheetView>
  </sheetViews>
  <sheetFormatPr baseColWidth="10" defaultRowHeight="16" x14ac:dyDescent="0.2"/>
  <cols>
    <col min="1" max="1" width="16.1640625" customWidth="1"/>
    <col min="12" max="12" width="16" customWidth="1"/>
  </cols>
  <sheetData>
    <row r="1" spans="1:13" x14ac:dyDescent="0.2">
      <c r="A1" s="1" t="s">
        <v>8</v>
      </c>
      <c r="B1" s="1" t="s">
        <v>114</v>
      </c>
      <c r="C1" s="1" t="s">
        <v>113</v>
      </c>
      <c r="D1" s="1" t="s">
        <v>7</v>
      </c>
      <c r="E1" s="1" t="s">
        <v>16</v>
      </c>
      <c r="F1" s="1" t="s">
        <v>17</v>
      </c>
      <c r="G1" s="1" t="s">
        <v>20</v>
      </c>
      <c r="H1" s="1" t="s">
        <v>549</v>
      </c>
      <c r="I1" s="1" t="s">
        <v>1612</v>
      </c>
      <c r="J1" s="1" t="s">
        <v>1900</v>
      </c>
      <c r="K1" s="1" t="s">
        <v>1660</v>
      </c>
      <c r="L1" s="1" t="s">
        <v>1661</v>
      </c>
      <c r="M1" s="1" t="s">
        <v>554</v>
      </c>
    </row>
    <row r="2" spans="1:13" x14ac:dyDescent="0.2">
      <c r="A2" s="1" t="s">
        <v>106</v>
      </c>
      <c r="B2" s="1" t="s">
        <v>36</v>
      </c>
      <c r="C2" s="1" t="s">
        <v>37</v>
      </c>
      <c r="D2" s="1" t="s">
        <v>1640</v>
      </c>
      <c r="E2" s="1">
        <v>190</v>
      </c>
      <c r="F2" s="1">
        <v>-1095</v>
      </c>
      <c r="G2" s="1">
        <v>1</v>
      </c>
      <c r="H2" s="1">
        <v>0</v>
      </c>
      <c r="I2" s="1">
        <v>2075</v>
      </c>
      <c r="J2" s="1">
        <v>0</v>
      </c>
      <c r="K2" s="1">
        <v>0</v>
      </c>
      <c r="L2" s="1">
        <v>0</v>
      </c>
      <c r="M2" s="1" t="s">
        <v>822</v>
      </c>
    </row>
    <row r="3" spans="1:13" x14ac:dyDescent="0.2">
      <c r="A3" s="1" t="s">
        <v>107</v>
      </c>
      <c r="B3" s="1" t="s">
        <v>36</v>
      </c>
      <c r="C3" s="1" t="s">
        <v>37</v>
      </c>
      <c r="D3" s="1" t="s">
        <v>1640</v>
      </c>
      <c r="E3" s="1">
        <v>50</v>
      </c>
      <c r="F3" s="1">
        <v>-150</v>
      </c>
      <c r="G3" s="1">
        <v>1</v>
      </c>
      <c r="H3" s="1">
        <v>0</v>
      </c>
      <c r="I3" s="1">
        <v>2075</v>
      </c>
      <c r="J3" s="1">
        <v>0</v>
      </c>
      <c r="K3" s="1">
        <v>0</v>
      </c>
      <c r="L3" s="1">
        <v>0</v>
      </c>
      <c r="M3" s="1"/>
    </row>
    <row r="4" spans="1:13" x14ac:dyDescent="0.2">
      <c r="A4" s="1" t="s">
        <v>109</v>
      </c>
      <c r="B4" s="1" t="s">
        <v>35</v>
      </c>
      <c r="C4" s="1" t="s">
        <v>36</v>
      </c>
      <c r="D4" s="1" t="s">
        <v>1640</v>
      </c>
      <c r="E4" s="1">
        <v>700</v>
      </c>
      <c r="F4" s="1">
        <v>-400</v>
      </c>
      <c r="G4" s="1">
        <v>1</v>
      </c>
      <c r="H4" s="1">
        <v>0</v>
      </c>
      <c r="I4" s="1">
        <v>2075</v>
      </c>
      <c r="J4" s="1">
        <v>0</v>
      </c>
      <c r="K4" s="1">
        <v>0</v>
      </c>
      <c r="L4" s="1">
        <v>0</v>
      </c>
      <c r="M4" s="1" t="s">
        <v>810</v>
      </c>
    </row>
    <row r="5" spans="1:13" x14ac:dyDescent="0.2">
      <c r="A5" s="1" t="s">
        <v>108</v>
      </c>
      <c r="B5" s="1" t="s">
        <v>35</v>
      </c>
      <c r="C5" s="1" t="s">
        <v>38</v>
      </c>
      <c r="D5" s="1" t="s">
        <v>1640</v>
      </c>
      <c r="E5" s="1">
        <v>650</v>
      </c>
      <c r="F5" s="1">
        <v>-650</v>
      </c>
      <c r="G5" s="1">
        <v>1</v>
      </c>
      <c r="H5" s="1">
        <v>0</v>
      </c>
      <c r="I5" s="1">
        <v>2075</v>
      </c>
      <c r="J5" s="1">
        <v>0</v>
      </c>
      <c r="K5" s="1">
        <v>0</v>
      </c>
      <c r="L5" s="1">
        <v>0</v>
      </c>
      <c r="M5" s="1"/>
    </row>
    <row r="6" spans="1:13" x14ac:dyDescent="0.2">
      <c r="A6" s="1" t="s">
        <v>110</v>
      </c>
      <c r="B6" s="1" t="s">
        <v>35</v>
      </c>
      <c r="C6" s="1" t="s">
        <v>38</v>
      </c>
      <c r="D6" s="1" t="s">
        <v>1640</v>
      </c>
      <c r="E6" s="1">
        <v>220</v>
      </c>
      <c r="F6" s="1">
        <v>-200</v>
      </c>
      <c r="G6" s="1">
        <v>1</v>
      </c>
      <c r="H6" s="1">
        <v>0</v>
      </c>
      <c r="I6" s="1">
        <v>2075</v>
      </c>
      <c r="J6" s="1">
        <v>0</v>
      </c>
      <c r="K6" s="1">
        <v>0</v>
      </c>
      <c r="L6" s="1">
        <v>0</v>
      </c>
      <c r="M6" s="1"/>
    </row>
    <row r="7" spans="1:13" x14ac:dyDescent="0.2">
      <c r="A7" s="1" t="s">
        <v>111</v>
      </c>
      <c r="B7" s="1" t="s">
        <v>39</v>
      </c>
      <c r="C7" s="1" t="s">
        <v>35</v>
      </c>
      <c r="D7" s="1" t="s">
        <v>1640</v>
      </c>
      <c r="E7" s="1">
        <v>478</v>
      </c>
      <c r="F7" s="1">
        <v>-478</v>
      </c>
      <c r="G7" s="1">
        <v>1</v>
      </c>
      <c r="H7" s="1">
        <v>0</v>
      </c>
      <c r="I7" s="1">
        <v>2075</v>
      </c>
      <c r="J7" s="1">
        <v>0</v>
      </c>
      <c r="K7" s="1">
        <v>0</v>
      </c>
      <c r="L7" s="1">
        <v>0</v>
      </c>
      <c r="M7" s="1"/>
    </row>
    <row r="8" spans="1:13" x14ac:dyDescent="0.2">
      <c r="A8" s="1" t="s">
        <v>763</v>
      </c>
      <c r="B8" s="1" t="s">
        <v>791</v>
      </c>
      <c r="C8" s="1" t="s">
        <v>37</v>
      </c>
      <c r="D8" s="1" t="s">
        <v>1640</v>
      </c>
      <c r="E8" s="6">
        <v>345</v>
      </c>
      <c r="F8" s="1">
        <v>-1310</v>
      </c>
      <c r="G8" s="1">
        <v>1</v>
      </c>
      <c r="H8" s="1">
        <v>10325528.559394093</v>
      </c>
      <c r="I8" s="1">
        <v>2075</v>
      </c>
      <c r="J8" s="1">
        <v>10325528.559394093</v>
      </c>
      <c r="K8" s="1">
        <v>1</v>
      </c>
      <c r="L8" s="1">
        <v>2022</v>
      </c>
      <c r="M8" s="1" t="s">
        <v>822</v>
      </c>
    </row>
    <row r="9" spans="1:13" x14ac:dyDescent="0.2">
      <c r="A9" s="1" t="s">
        <v>764</v>
      </c>
      <c r="B9" s="1" t="s">
        <v>791</v>
      </c>
      <c r="C9" s="1" t="s">
        <v>37</v>
      </c>
      <c r="D9" s="1" t="s">
        <v>1640</v>
      </c>
      <c r="E9" s="15">
        <v>1230</v>
      </c>
      <c r="F9" s="15">
        <v>-2070</v>
      </c>
      <c r="G9" s="1">
        <v>1</v>
      </c>
      <c r="H9" s="1">
        <v>107421726.94246837</v>
      </c>
      <c r="I9" s="1">
        <v>2075</v>
      </c>
      <c r="J9" s="1">
        <v>107421726.94246837</v>
      </c>
      <c r="K9" s="1">
        <v>2</v>
      </c>
      <c r="M9" s="1"/>
    </row>
    <row r="10" spans="1:13" x14ac:dyDescent="0.2">
      <c r="A10" s="6" t="s">
        <v>801</v>
      </c>
      <c r="B10" s="1" t="s">
        <v>35</v>
      </c>
      <c r="C10" s="1" t="s">
        <v>36</v>
      </c>
      <c r="D10" s="1" t="s">
        <v>1640</v>
      </c>
      <c r="E10" s="1">
        <v>870</v>
      </c>
      <c r="F10" s="1">
        <v>-400</v>
      </c>
      <c r="G10" s="1">
        <v>1</v>
      </c>
      <c r="H10" s="1">
        <v>5833017.8879384175</v>
      </c>
      <c r="I10" s="1">
        <v>2075</v>
      </c>
      <c r="J10" s="1">
        <v>5833017.8879384175</v>
      </c>
      <c r="K10" s="1">
        <v>1</v>
      </c>
      <c r="M10" s="1" t="s">
        <v>811</v>
      </c>
    </row>
    <row r="11" spans="1:13" x14ac:dyDescent="0.2">
      <c r="A11" s="1" t="s">
        <v>753</v>
      </c>
      <c r="B11" s="1" t="s">
        <v>35</v>
      </c>
      <c r="C11" s="1" t="s">
        <v>36</v>
      </c>
      <c r="D11" s="1" t="s">
        <v>1640</v>
      </c>
      <c r="E11" s="1">
        <v>870</v>
      </c>
      <c r="F11" s="1">
        <v>-400</v>
      </c>
      <c r="G11" s="1">
        <v>1</v>
      </c>
      <c r="H11" s="1">
        <v>97820796.878470376</v>
      </c>
      <c r="I11" s="1">
        <v>2075</v>
      </c>
      <c r="J11" s="1">
        <v>97820796.878470376</v>
      </c>
      <c r="K11" s="1">
        <v>1</v>
      </c>
      <c r="M11" s="1" t="s">
        <v>815</v>
      </c>
    </row>
    <row r="12" spans="1:13" x14ac:dyDescent="0.2">
      <c r="A12" s="1" t="s">
        <v>788</v>
      </c>
      <c r="B12" s="1" t="s">
        <v>35</v>
      </c>
      <c r="C12" s="1" t="s">
        <v>36</v>
      </c>
      <c r="D12" s="1" t="s">
        <v>1640</v>
      </c>
      <c r="E12" s="1">
        <v>1250</v>
      </c>
      <c r="F12" s="1">
        <v>-1400</v>
      </c>
      <c r="G12" s="1">
        <v>1</v>
      </c>
      <c r="H12" s="1">
        <v>59054777.37478026</v>
      </c>
      <c r="I12" s="1">
        <v>2075</v>
      </c>
      <c r="J12" s="1">
        <v>59054777.37478026</v>
      </c>
      <c r="K12" s="1">
        <v>1</v>
      </c>
      <c r="M12" s="1" t="s">
        <v>816</v>
      </c>
    </row>
    <row r="13" spans="1:13" x14ac:dyDescent="0.2">
      <c r="A13" s="1" t="s">
        <v>787</v>
      </c>
      <c r="B13" s="1" t="s">
        <v>35</v>
      </c>
      <c r="C13" s="1" t="s">
        <v>36</v>
      </c>
      <c r="D13" s="1" t="s">
        <v>1640</v>
      </c>
      <c r="E13" s="1">
        <v>2800</v>
      </c>
      <c r="F13" s="1">
        <v>-2200</v>
      </c>
      <c r="G13" s="1">
        <v>1</v>
      </c>
      <c r="H13" s="1">
        <v>96733899.135376245</v>
      </c>
      <c r="I13" s="1">
        <v>2075</v>
      </c>
      <c r="J13" s="1">
        <v>96733899.135376245</v>
      </c>
      <c r="K13" s="1">
        <v>1</v>
      </c>
      <c r="M13" s="1" t="s">
        <v>817</v>
      </c>
    </row>
    <row r="14" spans="1:13" x14ac:dyDescent="0.2">
      <c r="A14" s="1" t="s">
        <v>786</v>
      </c>
      <c r="B14" s="1" t="s">
        <v>35</v>
      </c>
      <c r="C14" s="1" t="s">
        <v>36</v>
      </c>
      <c r="D14" s="1" t="s">
        <v>1640</v>
      </c>
      <c r="E14" s="1">
        <v>2800</v>
      </c>
      <c r="F14" s="1">
        <v>-2200</v>
      </c>
      <c r="G14" s="1">
        <v>1</v>
      </c>
      <c r="H14" s="1">
        <v>134413020.89597225</v>
      </c>
      <c r="I14" s="1">
        <v>2075</v>
      </c>
      <c r="J14" s="1">
        <v>134413020.89597225</v>
      </c>
      <c r="K14" s="1">
        <v>1</v>
      </c>
      <c r="M14" s="1" t="s">
        <v>818</v>
      </c>
    </row>
    <row r="15" spans="1:13" x14ac:dyDescent="0.2">
      <c r="A15" s="1" t="s">
        <v>776</v>
      </c>
      <c r="B15" s="1" t="s">
        <v>36</v>
      </c>
      <c r="C15" s="1" t="s">
        <v>38</v>
      </c>
      <c r="D15" s="1" t="s">
        <v>1640</v>
      </c>
      <c r="E15" s="1">
        <v>800</v>
      </c>
      <c r="F15" s="6">
        <v>-800</v>
      </c>
      <c r="G15" s="1">
        <v>1</v>
      </c>
      <c r="H15" s="1">
        <v>110863569.79559974</v>
      </c>
      <c r="I15" s="1">
        <v>2075</v>
      </c>
      <c r="J15" s="1">
        <v>110863569.79559974</v>
      </c>
      <c r="K15" s="1">
        <v>1</v>
      </c>
      <c r="L15" s="1">
        <v>2024</v>
      </c>
      <c r="M15" s="1" t="s">
        <v>793</v>
      </c>
    </row>
    <row r="31" spans="1:13" x14ac:dyDescent="0.2">
      <c r="A31" s="6"/>
      <c r="B31" s="1"/>
      <c r="C31" s="1"/>
      <c r="D31" s="1"/>
      <c r="E31" s="1"/>
      <c r="F31" s="1"/>
      <c r="G31" s="1"/>
      <c r="H31" s="1"/>
      <c r="I31" s="1"/>
      <c r="J31" s="1"/>
      <c r="K31" s="1"/>
      <c r="M31" s="1"/>
    </row>
    <row r="32" spans="1:13" x14ac:dyDescent="0.2">
      <c r="A32" s="6"/>
      <c r="B32" s="1"/>
      <c r="C32" s="1"/>
      <c r="D32" s="1"/>
      <c r="E32" s="1"/>
      <c r="F32" s="1"/>
      <c r="G32" s="1"/>
      <c r="H32" s="1"/>
      <c r="I32" s="1"/>
      <c r="J32" s="1"/>
      <c r="K32" s="1"/>
      <c r="M32" s="1"/>
    </row>
    <row r="34" spans="1:13" x14ac:dyDescent="0.2">
      <c r="A34" s="1"/>
      <c r="B34" s="1"/>
      <c r="C34" s="1"/>
      <c r="D34" s="1"/>
      <c r="E34" s="1"/>
      <c r="F34" s="1"/>
      <c r="G34" s="1"/>
      <c r="H34" s="1"/>
      <c r="I34" s="1"/>
      <c r="J34" s="1"/>
      <c r="K34" s="1"/>
      <c r="M34" s="1"/>
    </row>
    <row r="35" spans="1:13" x14ac:dyDescent="0.2">
      <c r="A35" s="1"/>
      <c r="B35" s="1"/>
      <c r="C35" s="1"/>
      <c r="D35" s="1"/>
      <c r="E35" s="1"/>
      <c r="F35" s="6"/>
      <c r="G35" s="1"/>
      <c r="H35" s="1"/>
      <c r="I35" s="1"/>
      <c r="J35" s="1"/>
      <c r="K35" s="1"/>
      <c r="M35" s="1"/>
    </row>
    <row r="36" spans="1:13" x14ac:dyDescent="0.2">
      <c r="A36" s="1"/>
      <c r="B36" s="1"/>
      <c r="C36" s="1"/>
      <c r="D36" s="1"/>
      <c r="E36" s="1"/>
      <c r="F36" s="6"/>
      <c r="G36" s="1"/>
      <c r="H36" s="1"/>
      <c r="I36" s="1"/>
      <c r="J36" s="1"/>
      <c r="K36" s="1"/>
      <c r="M36" s="1"/>
    </row>
    <row r="37" spans="1:13" x14ac:dyDescent="0.2">
      <c r="A37" s="1"/>
      <c r="B37" s="1"/>
      <c r="C37" s="1"/>
      <c r="D37" s="1"/>
      <c r="E37" s="1"/>
      <c r="F37" s="6"/>
      <c r="G37" s="1"/>
      <c r="H37" s="1"/>
      <c r="I37" s="1"/>
      <c r="J37" s="1"/>
      <c r="K37" s="1"/>
      <c r="M37" s="1"/>
    </row>
    <row r="38" spans="1:13" x14ac:dyDescent="0.2">
      <c r="A38" s="1"/>
      <c r="B38" s="1"/>
      <c r="C38" s="1"/>
      <c r="D38" s="1"/>
      <c r="E38" s="1"/>
      <c r="F38" s="6"/>
      <c r="G38" s="1"/>
      <c r="H38" s="1"/>
      <c r="I38" s="1"/>
      <c r="J38" s="1"/>
      <c r="K38" s="1"/>
      <c r="M3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workbookViewId="0">
      <selection activeCell="A39" sqref="A39:Q39"/>
    </sheetView>
  </sheetViews>
  <sheetFormatPr baseColWidth="10" defaultRowHeight="16" x14ac:dyDescent="0.2"/>
  <cols>
    <col min="1" max="1" width="34.6640625" customWidth="1"/>
    <col min="4" max="4" width="21.83203125" customWidth="1"/>
  </cols>
  <sheetData>
    <row r="1" spans="1:14" x14ac:dyDescent="0.2">
      <c r="A1" s="1" t="s">
        <v>100</v>
      </c>
      <c r="B1" s="1" t="s">
        <v>9</v>
      </c>
      <c r="C1" s="1" t="s">
        <v>112</v>
      </c>
      <c r="D1" s="1" t="s">
        <v>572</v>
      </c>
      <c r="E1" s="1" t="s">
        <v>10</v>
      </c>
      <c r="F1" s="2" t="s">
        <v>11</v>
      </c>
      <c r="G1" s="2" t="s">
        <v>21</v>
      </c>
      <c r="H1" s="2" t="s">
        <v>22</v>
      </c>
      <c r="I1" s="2" t="s">
        <v>24</v>
      </c>
      <c r="J1" s="1" t="s">
        <v>20</v>
      </c>
      <c r="K1" s="1" t="s">
        <v>549</v>
      </c>
      <c r="L1" s="1" t="s">
        <v>28</v>
      </c>
      <c r="M1" s="1" t="s">
        <v>1612</v>
      </c>
      <c r="N1" s="1" t="s">
        <v>1869</v>
      </c>
    </row>
    <row r="2" spans="1:14" x14ac:dyDescent="0.2">
      <c r="A2" t="s">
        <v>395</v>
      </c>
      <c r="B2" t="s">
        <v>1832</v>
      </c>
      <c r="C2" t="s">
        <v>36</v>
      </c>
      <c r="D2" t="s">
        <v>1867</v>
      </c>
      <c r="E2" t="s">
        <v>573</v>
      </c>
      <c r="F2">
        <v>80</v>
      </c>
      <c r="G2">
        <v>0</v>
      </c>
      <c r="H2">
        <v>0</v>
      </c>
      <c r="I2">
        <v>0</v>
      </c>
      <c r="J2">
        <v>1</v>
      </c>
      <c r="K2">
        <v>4734400</v>
      </c>
      <c r="L2">
        <v>7.3</v>
      </c>
      <c r="M2">
        <v>2070</v>
      </c>
    </row>
    <row r="3" spans="1:14" x14ac:dyDescent="0.2">
      <c r="A3" t="s">
        <v>396</v>
      </c>
      <c r="B3" t="s">
        <v>1833</v>
      </c>
      <c r="C3" t="s">
        <v>36</v>
      </c>
      <c r="D3" t="s">
        <v>1867</v>
      </c>
      <c r="E3" t="s">
        <v>573</v>
      </c>
      <c r="F3">
        <v>60</v>
      </c>
      <c r="G3">
        <v>0</v>
      </c>
      <c r="H3">
        <v>0</v>
      </c>
      <c r="I3">
        <v>0</v>
      </c>
      <c r="J3">
        <v>1</v>
      </c>
      <c r="K3">
        <v>3550800</v>
      </c>
      <c r="L3">
        <v>7.3</v>
      </c>
      <c r="M3">
        <v>2070</v>
      </c>
    </row>
    <row r="4" spans="1:14" x14ac:dyDescent="0.2">
      <c r="A4" t="s">
        <v>397</v>
      </c>
      <c r="B4" t="s">
        <v>1834</v>
      </c>
      <c r="C4" t="s">
        <v>36</v>
      </c>
      <c r="D4" t="s">
        <v>1874</v>
      </c>
      <c r="E4" t="s">
        <v>573</v>
      </c>
      <c r="F4">
        <v>29</v>
      </c>
      <c r="G4">
        <v>0</v>
      </c>
      <c r="H4">
        <v>0</v>
      </c>
      <c r="I4">
        <v>0</v>
      </c>
      <c r="J4">
        <v>1</v>
      </c>
      <c r="K4">
        <v>1716220</v>
      </c>
      <c r="L4">
        <v>7.3</v>
      </c>
      <c r="M4">
        <v>2057</v>
      </c>
      <c r="N4" s="21" t="s">
        <v>1875</v>
      </c>
    </row>
    <row r="5" spans="1:14" x14ac:dyDescent="0.2">
      <c r="A5" t="s">
        <v>407</v>
      </c>
      <c r="B5" t="s">
        <v>1835</v>
      </c>
      <c r="C5" t="s">
        <v>35</v>
      </c>
      <c r="D5" t="s">
        <v>1874</v>
      </c>
      <c r="E5" t="s">
        <v>573</v>
      </c>
      <c r="F5">
        <v>29</v>
      </c>
      <c r="G5">
        <v>0</v>
      </c>
      <c r="H5">
        <v>0</v>
      </c>
      <c r="I5">
        <v>0</v>
      </c>
      <c r="J5">
        <v>1</v>
      </c>
      <c r="K5">
        <v>1716220</v>
      </c>
      <c r="L5">
        <v>7.3</v>
      </c>
      <c r="M5">
        <v>2057</v>
      </c>
      <c r="N5" s="22" t="s">
        <v>1876</v>
      </c>
    </row>
    <row r="6" spans="1:14" x14ac:dyDescent="0.2">
      <c r="A6" t="s">
        <v>398</v>
      </c>
      <c r="B6" t="s">
        <v>1836</v>
      </c>
      <c r="C6" t="s">
        <v>36</v>
      </c>
      <c r="D6" t="s">
        <v>1874</v>
      </c>
      <c r="E6" t="s">
        <v>573</v>
      </c>
      <c r="F6">
        <v>240</v>
      </c>
      <c r="G6">
        <v>0</v>
      </c>
      <c r="H6">
        <v>0</v>
      </c>
      <c r="I6">
        <v>0</v>
      </c>
      <c r="J6">
        <v>1</v>
      </c>
      <c r="K6">
        <v>14203200</v>
      </c>
      <c r="L6">
        <v>7.3</v>
      </c>
      <c r="M6">
        <v>2100</v>
      </c>
      <c r="N6" s="22" t="s">
        <v>1872</v>
      </c>
    </row>
    <row r="7" spans="1:14" x14ac:dyDescent="0.2">
      <c r="A7" t="s">
        <v>399</v>
      </c>
      <c r="B7" t="s">
        <v>1837</v>
      </c>
      <c r="C7" t="s">
        <v>36</v>
      </c>
      <c r="D7" t="s">
        <v>1867</v>
      </c>
      <c r="E7" t="s">
        <v>573</v>
      </c>
      <c r="F7">
        <v>616</v>
      </c>
      <c r="G7">
        <v>0</v>
      </c>
      <c r="H7">
        <v>0</v>
      </c>
      <c r="I7">
        <v>0</v>
      </c>
      <c r="J7">
        <v>1</v>
      </c>
      <c r="K7">
        <v>36454880</v>
      </c>
      <c r="L7">
        <v>7.3</v>
      </c>
      <c r="M7">
        <v>2070</v>
      </c>
      <c r="N7" s="22" t="s">
        <v>1870</v>
      </c>
    </row>
    <row r="8" spans="1:14" x14ac:dyDescent="0.2">
      <c r="A8" t="s">
        <v>400</v>
      </c>
      <c r="B8" t="s">
        <v>1838</v>
      </c>
      <c r="C8" t="s">
        <v>36</v>
      </c>
      <c r="D8" t="s">
        <v>1867</v>
      </c>
      <c r="E8" t="s">
        <v>573</v>
      </c>
      <c r="F8">
        <v>1800</v>
      </c>
      <c r="G8">
        <v>0</v>
      </c>
      <c r="H8">
        <v>0</v>
      </c>
      <c r="I8">
        <v>0</v>
      </c>
      <c r="J8">
        <v>1</v>
      </c>
      <c r="K8">
        <v>88770000</v>
      </c>
      <c r="L8">
        <v>7.3</v>
      </c>
      <c r="M8">
        <v>2070</v>
      </c>
      <c r="N8" s="22"/>
    </row>
    <row r="9" spans="1:14" x14ac:dyDescent="0.2">
      <c r="A9" t="s">
        <v>401</v>
      </c>
      <c r="B9" t="s">
        <v>1839</v>
      </c>
      <c r="C9" t="s">
        <v>37</v>
      </c>
      <c r="D9" t="s">
        <v>1866</v>
      </c>
      <c r="E9" t="s">
        <v>573</v>
      </c>
      <c r="F9">
        <v>66</v>
      </c>
      <c r="G9">
        <v>0</v>
      </c>
      <c r="H9">
        <v>0</v>
      </c>
      <c r="I9">
        <v>0</v>
      </c>
      <c r="J9">
        <v>1</v>
      </c>
      <c r="K9">
        <v>3905880</v>
      </c>
      <c r="L9">
        <v>7.3</v>
      </c>
      <c r="M9">
        <v>2042</v>
      </c>
      <c r="N9" s="22"/>
    </row>
    <row r="10" spans="1:14" x14ac:dyDescent="0.2">
      <c r="A10" t="s">
        <v>402</v>
      </c>
      <c r="B10" t="s">
        <v>1840</v>
      </c>
      <c r="C10" t="s">
        <v>37</v>
      </c>
      <c r="D10" t="s">
        <v>1865</v>
      </c>
      <c r="E10" t="s">
        <v>573</v>
      </c>
      <c r="F10">
        <v>86.4</v>
      </c>
      <c r="G10">
        <v>0</v>
      </c>
      <c r="H10">
        <v>0</v>
      </c>
      <c r="I10">
        <v>0</v>
      </c>
      <c r="J10">
        <v>1</v>
      </c>
      <c r="K10">
        <v>5113152</v>
      </c>
      <c r="L10">
        <v>7.3</v>
      </c>
      <c r="M10">
        <v>2037</v>
      </c>
      <c r="N10" s="22"/>
    </row>
    <row r="11" spans="1:14" x14ac:dyDescent="0.2">
      <c r="A11" t="s">
        <v>403</v>
      </c>
      <c r="B11" t="s">
        <v>1841</v>
      </c>
      <c r="C11" t="s">
        <v>37</v>
      </c>
      <c r="D11" t="s">
        <v>1874</v>
      </c>
      <c r="E11" t="s">
        <v>573</v>
      </c>
      <c r="F11">
        <v>570</v>
      </c>
      <c r="G11">
        <v>0</v>
      </c>
      <c r="H11">
        <v>0</v>
      </c>
      <c r="I11">
        <v>0</v>
      </c>
      <c r="J11">
        <v>1</v>
      </c>
      <c r="K11">
        <v>33732600</v>
      </c>
      <c r="L11">
        <v>7.3</v>
      </c>
      <c r="M11">
        <v>2084</v>
      </c>
      <c r="N11" s="22" t="s">
        <v>1871</v>
      </c>
    </row>
    <row r="12" spans="1:14" x14ac:dyDescent="0.2">
      <c r="A12" t="s">
        <v>404</v>
      </c>
      <c r="B12" t="s">
        <v>1842</v>
      </c>
      <c r="C12" t="s">
        <v>35</v>
      </c>
      <c r="D12" t="s">
        <v>1874</v>
      </c>
      <c r="E12" t="s">
        <v>573</v>
      </c>
      <c r="F12">
        <v>302</v>
      </c>
      <c r="G12">
        <v>0</v>
      </c>
      <c r="H12">
        <v>0</v>
      </c>
      <c r="I12">
        <v>0</v>
      </c>
      <c r="J12">
        <v>1</v>
      </c>
      <c r="K12">
        <v>17872360</v>
      </c>
      <c r="L12">
        <v>7.3</v>
      </c>
      <c r="M12">
        <v>2057</v>
      </c>
      <c r="N12" t="s">
        <v>1877</v>
      </c>
    </row>
    <row r="13" spans="1:14" x14ac:dyDescent="0.2">
      <c r="A13" s="20" t="s">
        <v>405</v>
      </c>
      <c r="B13" t="s">
        <v>1843</v>
      </c>
      <c r="C13" t="s">
        <v>35</v>
      </c>
      <c r="D13" s="20" t="s">
        <v>405</v>
      </c>
      <c r="E13" t="s">
        <v>573</v>
      </c>
      <c r="F13">
        <v>185</v>
      </c>
      <c r="G13">
        <v>0</v>
      </c>
      <c r="H13">
        <v>0</v>
      </c>
      <c r="I13">
        <v>0</v>
      </c>
      <c r="J13">
        <v>1</v>
      </c>
      <c r="K13">
        <v>10948300</v>
      </c>
      <c r="L13">
        <v>7.3</v>
      </c>
      <c r="M13">
        <v>2057</v>
      </c>
    </row>
    <row r="14" spans="1:14" x14ac:dyDescent="0.2">
      <c r="A14" s="20" t="s">
        <v>406</v>
      </c>
      <c r="B14" t="s">
        <v>1844</v>
      </c>
      <c r="C14" t="s">
        <v>35</v>
      </c>
      <c r="D14" t="s">
        <v>406</v>
      </c>
      <c r="E14" t="s">
        <v>573</v>
      </c>
      <c r="F14">
        <v>135</v>
      </c>
      <c r="G14">
        <v>0</v>
      </c>
      <c r="H14">
        <v>0</v>
      </c>
      <c r="I14">
        <v>0</v>
      </c>
      <c r="J14">
        <v>1</v>
      </c>
      <c r="K14">
        <v>7989300</v>
      </c>
      <c r="L14">
        <v>7.3</v>
      </c>
      <c r="M14">
        <v>2057</v>
      </c>
    </row>
    <row r="15" spans="1:14" x14ac:dyDescent="0.2">
      <c r="A15" t="s">
        <v>408</v>
      </c>
      <c r="B15" t="s">
        <v>1845</v>
      </c>
      <c r="C15" t="s">
        <v>35</v>
      </c>
      <c r="D15" t="s">
        <v>1867</v>
      </c>
      <c r="E15" t="s">
        <v>573</v>
      </c>
      <c r="F15">
        <v>950</v>
      </c>
      <c r="G15">
        <v>0</v>
      </c>
      <c r="H15">
        <v>0</v>
      </c>
      <c r="I15">
        <v>0</v>
      </c>
      <c r="J15">
        <v>1</v>
      </c>
      <c r="K15">
        <v>56221000</v>
      </c>
      <c r="L15">
        <v>7.3</v>
      </c>
      <c r="M15">
        <v>2070</v>
      </c>
    </row>
    <row r="16" spans="1:14" x14ac:dyDescent="0.2">
      <c r="A16" t="s">
        <v>409</v>
      </c>
      <c r="B16" t="s">
        <v>1846</v>
      </c>
      <c r="C16" t="s">
        <v>35</v>
      </c>
      <c r="D16" t="s">
        <v>1867</v>
      </c>
      <c r="E16" t="s">
        <v>573</v>
      </c>
      <c r="F16">
        <v>552</v>
      </c>
      <c r="G16">
        <v>0</v>
      </c>
      <c r="H16">
        <v>0</v>
      </c>
      <c r="I16">
        <v>0</v>
      </c>
      <c r="J16">
        <v>1</v>
      </c>
      <c r="K16">
        <v>32667360</v>
      </c>
      <c r="L16">
        <v>7.3</v>
      </c>
      <c r="M16">
        <v>2070</v>
      </c>
    </row>
    <row r="17" spans="1:13" x14ac:dyDescent="0.2">
      <c r="A17" t="s">
        <v>410</v>
      </c>
      <c r="B17" t="s">
        <v>1847</v>
      </c>
      <c r="C17" t="s">
        <v>35</v>
      </c>
      <c r="D17" s="4" t="s">
        <v>1874</v>
      </c>
      <c r="E17" t="s">
        <v>573</v>
      </c>
      <c r="F17">
        <v>68</v>
      </c>
      <c r="G17">
        <v>0</v>
      </c>
      <c r="H17">
        <v>0</v>
      </c>
      <c r="I17">
        <v>0</v>
      </c>
      <c r="J17">
        <v>1</v>
      </c>
      <c r="K17">
        <v>4024240</v>
      </c>
      <c r="L17">
        <v>7.3</v>
      </c>
      <c r="M17">
        <v>2057</v>
      </c>
    </row>
    <row r="18" spans="1:13" x14ac:dyDescent="0.2">
      <c r="A18" t="s">
        <v>411</v>
      </c>
      <c r="B18" t="s">
        <v>1848</v>
      </c>
      <c r="C18" t="s">
        <v>39</v>
      </c>
      <c r="D18" t="s">
        <v>1868</v>
      </c>
      <c r="E18" t="s">
        <v>573</v>
      </c>
      <c r="F18">
        <v>79.900000000000006</v>
      </c>
      <c r="G18">
        <v>0</v>
      </c>
      <c r="H18">
        <v>0</v>
      </c>
      <c r="I18">
        <v>0</v>
      </c>
      <c r="J18">
        <v>1</v>
      </c>
      <c r="K18">
        <v>4728482</v>
      </c>
      <c r="L18">
        <v>7.3</v>
      </c>
      <c r="M18">
        <v>2100</v>
      </c>
    </row>
    <row r="19" spans="1:13" x14ac:dyDescent="0.2">
      <c r="A19" t="s">
        <v>412</v>
      </c>
      <c r="B19" t="s">
        <v>1849</v>
      </c>
      <c r="C19" t="s">
        <v>39</v>
      </c>
      <c r="D19" t="s">
        <v>1868</v>
      </c>
      <c r="E19" t="s">
        <v>573</v>
      </c>
      <c r="F19">
        <v>170.09999999999997</v>
      </c>
      <c r="G19">
        <v>0</v>
      </c>
      <c r="H19">
        <v>0</v>
      </c>
      <c r="I19">
        <v>0</v>
      </c>
      <c r="J19">
        <v>1</v>
      </c>
      <c r="K19">
        <v>10066517.999999998</v>
      </c>
      <c r="L19">
        <v>7.3</v>
      </c>
      <c r="M19">
        <v>2100</v>
      </c>
    </row>
    <row r="20" spans="1:13" x14ac:dyDescent="0.2">
      <c r="A20" t="s">
        <v>413</v>
      </c>
      <c r="B20" t="s">
        <v>1850</v>
      </c>
      <c r="C20" t="s">
        <v>39</v>
      </c>
      <c r="D20" t="s">
        <v>1868</v>
      </c>
      <c r="E20" t="s">
        <v>573</v>
      </c>
      <c r="F20">
        <v>85</v>
      </c>
      <c r="G20">
        <v>0</v>
      </c>
      <c r="H20">
        <v>0</v>
      </c>
      <c r="I20">
        <v>0</v>
      </c>
      <c r="J20">
        <v>1</v>
      </c>
      <c r="K20">
        <v>5030300</v>
      </c>
      <c r="L20">
        <v>7.3</v>
      </c>
      <c r="M20">
        <v>2100</v>
      </c>
    </row>
    <row r="21" spans="1:13" x14ac:dyDescent="0.2">
      <c r="A21" t="s">
        <v>574</v>
      </c>
      <c r="B21" t="s">
        <v>1851</v>
      </c>
      <c r="C21" t="s">
        <v>39</v>
      </c>
      <c r="D21" t="s">
        <v>1868</v>
      </c>
      <c r="E21" t="s">
        <v>573</v>
      </c>
      <c r="F21">
        <v>60</v>
      </c>
      <c r="G21">
        <v>0</v>
      </c>
      <c r="H21">
        <v>0</v>
      </c>
      <c r="I21">
        <v>0</v>
      </c>
      <c r="J21">
        <v>1</v>
      </c>
      <c r="K21">
        <v>3550800</v>
      </c>
      <c r="L21">
        <v>7.3</v>
      </c>
      <c r="M21">
        <v>2100</v>
      </c>
    </row>
    <row r="22" spans="1:13" x14ac:dyDescent="0.2">
      <c r="A22" t="s">
        <v>415</v>
      </c>
      <c r="B22" t="s">
        <v>1852</v>
      </c>
      <c r="C22" t="s">
        <v>39</v>
      </c>
      <c r="D22" t="s">
        <v>1868</v>
      </c>
      <c r="E22" t="s">
        <v>573</v>
      </c>
      <c r="F22">
        <v>43.2</v>
      </c>
      <c r="G22">
        <v>0</v>
      </c>
      <c r="H22">
        <v>0</v>
      </c>
      <c r="I22">
        <v>0</v>
      </c>
      <c r="J22">
        <v>1</v>
      </c>
      <c r="K22">
        <v>2556576</v>
      </c>
      <c r="L22">
        <v>7.3</v>
      </c>
      <c r="M22">
        <v>2100</v>
      </c>
    </row>
    <row r="23" spans="1:13" x14ac:dyDescent="0.2">
      <c r="A23" t="s">
        <v>416</v>
      </c>
      <c r="B23" t="s">
        <v>1853</v>
      </c>
      <c r="C23" t="s">
        <v>39</v>
      </c>
      <c r="D23" t="s">
        <v>1868</v>
      </c>
      <c r="E23" t="s">
        <v>573</v>
      </c>
      <c r="F23">
        <v>432</v>
      </c>
      <c r="G23">
        <v>0</v>
      </c>
      <c r="H23">
        <v>0</v>
      </c>
      <c r="I23">
        <v>0</v>
      </c>
      <c r="J23">
        <v>1</v>
      </c>
      <c r="K23">
        <v>25565760</v>
      </c>
      <c r="L23">
        <v>7.3</v>
      </c>
      <c r="M23">
        <v>2100</v>
      </c>
    </row>
    <row r="24" spans="1:13" x14ac:dyDescent="0.2">
      <c r="A24" t="s">
        <v>417</v>
      </c>
      <c r="B24" t="s">
        <v>1854</v>
      </c>
      <c r="C24" t="s">
        <v>39</v>
      </c>
      <c r="D24" t="s">
        <v>1868</v>
      </c>
      <c r="E24" t="s">
        <v>573</v>
      </c>
      <c r="F24">
        <v>144</v>
      </c>
      <c r="G24">
        <v>0</v>
      </c>
      <c r="H24">
        <v>0</v>
      </c>
      <c r="I24">
        <v>0</v>
      </c>
      <c r="J24">
        <v>1</v>
      </c>
      <c r="K24">
        <v>8521920</v>
      </c>
      <c r="L24">
        <v>7.3</v>
      </c>
      <c r="M24">
        <v>2100</v>
      </c>
    </row>
    <row r="25" spans="1:13" x14ac:dyDescent="0.2">
      <c r="A25" t="s">
        <v>418</v>
      </c>
      <c r="B25" t="s">
        <v>1855</v>
      </c>
      <c r="C25" t="s">
        <v>39</v>
      </c>
      <c r="D25" t="s">
        <v>1868</v>
      </c>
      <c r="E25" t="s">
        <v>573</v>
      </c>
      <c r="F25">
        <v>32.4</v>
      </c>
      <c r="G25">
        <v>0</v>
      </c>
      <c r="H25">
        <v>0</v>
      </c>
      <c r="I25">
        <v>0</v>
      </c>
      <c r="J25">
        <v>1</v>
      </c>
      <c r="K25">
        <v>1917432</v>
      </c>
      <c r="L25">
        <v>7.3</v>
      </c>
      <c r="M25">
        <v>2100</v>
      </c>
    </row>
    <row r="26" spans="1:13" x14ac:dyDescent="0.2">
      <c r="A26" t="s">
        <v>419</v>
      </c>
      <c r="B26" t="s">
        <v>1856</v>
      </c>
      <c r="C26" t="s">
        <v>39</v>
      </c>
      <c r="D26" t="s">
        <v>1868</v>
      </c>
      <c r="E26" t="s">
        <v>573</v>
      </c>
      <c r="F26">
        <v>81.599999999999994</v>
      </c>
      <c r="G26">
        <v>0</v>
      </c>
      <c r="H26">
        <v>0</v>
      </c>
      <c r="I26">
        <v>0</v>
      </c>
      <c r="J26">
        <v>1</v>
      </c>
      <c r="K26">
        <v>4829088</v>
      </c>
      <c r="L26">
        <v>7.3</v>
      </c>
      <c r="M26">
        <v>2100</v>
      </c>
    </row>
    <row r="27" spans="1:13" x14ac:dyDescent="0.2">
      <c r="A27" t="s">
        <v>420</v>
      </c>
      <c r="B27" t="s">
        <v>1857</v>
      </c>
      <c r="C27" t="s">
        <v>39</v>
      </c>
      <c r="D27" t="s">
        <v>1868</v>
      </c>
      <c r="E27" t="s">
        <v>573</v>
      </c>
      <c r="F27">
        <v>79.900000000000006</v>
      </c>
      <c r="G27">
        <v>0</v>
      </c>
      <c r="H27">
        <v>0</v>
      </c>
      <c r="I27">
        <v>0</v>
      </c>
      <c r="J27">
        <v>1</v>
      </c>
      <c r="K27">
        <v>4728482</v>
      </c>
      <c r="L27">
        <v>7.3</v>
      </c>
      <c r="M27">
        <v>2100</v>
      </c>
    </row>
    <row r="28" spans="1:13" x14ac:dyDescent="0.2">
      <c r="A28" t="s">
        <v>421</v>
      </c>
      <c r="B28" t="s">
        <v>1858</v>
      </c>
      <c r="C28" t="s">
        <v>39</v>
      </c>
      <c r="D28" t="s">
        <v>1868</v>
      </c>
      <c r="E28" t="s">
        <v>573</v>
      </c>
      <c r="F28">
        <v>40</v>
      </c>
      <c r="G28">
        <v>0</v>
      </c>
      <c r="H28">
        <v>0</v>
      </c>
      <c r="I28">
        <v>0</v>
      </c>
      <c r="J28">
        <v>1</v>
      </c>
      <c r="K28">
        <v>2367200</v>
      </c>
      <c r="L28">
        <v>7.3</v>
      </c>
      <c r="M28">
        <v>2100</v>
      </c>
    </row>
    <row r="29" spans="1:13" x14ac:dyDescent="0.2">
      <c r="A29" t="s">
        <v>422</v>
      </c>
      <c r="B29" t="s">
        <v>1859</v>
      </c>
      <c r="C29" t="s">
        <v>39</v>
      </c>
      <c r="D29" t="s">
        <v>1868</v>
      </c>
      <c r="E29" t="s">
        <v>573</v>
      </c>
      <c r="F29">
        <v>300</v>
      </c>
      <c r="G29">
        <v>0</v>
      </c>
      <c r="H29">
        <v>0</v>
      </c>
      <c r="I29">
        <v>0</v>
      </c>
      <c r="J29">
        <v>1</v>
      </c>
      <c r="K29">
        <v>17754000</v>
      </c>
      <c r="L29">
        <v>7.3</v>
      </c>
      <c r="M29">
        <v>2100</v>
      </c>
    </row>
    <row r="30" spans="1:13" x14ac:dyDescent="0.2">
      <c r="A30" t="s">
        <v>423</v>
      </c>
      <c r="B30" t="s">
        <v>1860</v>
      </c>
      <c r="C30" t="s">
        <v>39</v>
      </c>
      <c r="D30" t="s">
        <v>1868</v>
      </c>
      <c r="E30" t="s">
        <v>573</v>
      </c>
      <c r="F30">
        <v>231.2</v>
      </c>
      <c r="G30">
        <v>0</v>
      </c>
      <c r="H30">
        <v>0</v>
      </c>
      <c r="I30">
        <v>0</v>
      </c>
      <c r="J30">
        <v>1</v>
      </c>
      <c r="K30">
        <v>13682416</v>
      </c>
      <c r="L30">
        <v>7.3</v>
      </c>
      <c r="M30">
        <v>2100</v>
      </c>
    </row>
    <row r="31" spans="1:13" x14ac:dyDescent="0.2">
      <c r="A31" t="s">
        <v>424</v>
      </c>
      <c r="B31" t="s">
        <v>1861</v>
      </c>
      <c r="C31" t="s">
        <v>39</v>
      </c>
      <c r="D31" t="s">
        <v>1868</v>
      </c>
      <c r="E31" t="s">
        <v>573</v>
      </c>
      <c r="F31">
        <v>90</v>
      </c>
      <c r="G31">
        <v>0</v>
      </c>
      <c r="H31">
        <v>0</v>
      </c>
      <c r="I31">
        <v>0</v>
      </c>
      <c r="J31">
        <v>1</v>
      </c>
      <c r="K31">
        <v>5326200</v>
      </c>
      <c r="L31">
        <v>7.3</v>
      </c>
      <c r="M31">
        <v>2100</v>
      </c>
    </row>
    <row r="32" spans="1:13" x14ac:dyDescent="0.2">
      <c r="A32" t="s">
        <v>425</v>
      </c>
      <c r="B32" t="s">
        <v>1862</v>
      </c>
      <c r="C32" t="s">
        <v>39</v>
      </c>
      <c r="D32" t="s">
        <v>1868</v>
      </c>
      <c r="E32" t="s">
        <v>573</v>
      </c>
      <c r="F32">
        <v>93</v>
      </c>
      <c r="G32">
        <v>0</v>
      </c>
      <c r="H32">
        <v>0</v>
      </c>
      <c r="I32">
        <v>0</v>
      </c>
      <c r="J32">
        <v>1</v>
      </c>
      <c r="K32">
        <v>5503740</v>
      </c>
      <c r="L32">
        <v>7.3</v>
      </c>
      <c r="M32">
        <v>2100</v>
      </c>
    </row>
    <row r="33" spans="1:17" x14ac:dyDescent="0.2">
      <c r="A33" t="s">
        <v>426</v>
      </c>
      <c r="B33" t="s">
        <v>1863</v>
      </c>
      <c r="C33" t="s">
        <v>39</v>
      </c>
      <c r="D33" t="s">
        <v>1868</v>
      </c>
      <c r="E33" t="s">
        <v>573</v>
      </c>
      <c r="F33">
        <v>82.8</v>
      </c>
      <c r="G33">
        <v>0</v>
      </c>
      <c r="H33">
        <v>0</v>
      </c>
      <c r="I33">
        <v>0</v>
      </c>
      <c r="J33">
        <v>1</v>
      </c>
      <c r="K33">
        <v>4900103.9999999991</v>
      </c>
      <c r="L33">
        <v>7.3</v>
      </c>
      <c r="M33">
        <v>2100</v>
      </c>
    </row>
    <row r="34" spans="1:17" x14ac:dyDescent="0.2">
      <c r="A34" t="s">
        <v>427</v>
      </c>
      <c r="B34" t="s">
        <v>1864</v>
      </c>
      <c r="C34" t="s">
        <v>39</v>
      </c>
      <c r="D34" t="s">
        <v>1868</v>
      </c>
      <c r="E34" t="s">
        <v>573</v>
      </c>
      <c r="F34">
        <v>125</v>
      </c>
      <c r="G34">
        <v>0</v>
      </c>
      <c r="H34">
        <v>0</v>
      </c>
      <c r="I34">
        <v>0</v>
      </c>
      <c r="J34">
        <v>1</v>
      </c>
      <c r="K34">
        <v>7397500</v>
      </c>
      <c r="L34">
        <v>7.3</v>
      </c>
      <c r="M34">
        <v>2100</v>
      </c>
    </row>
    <row r="36" spans="1:17" x14ac:dyDescent="0.2">
      <c r="A36" t="s">
        <v>398</v>
      </c>
      <c r="B36" t="s">
        <v>1834</v>
      </c>
      <c r="C36" t="s">
        <v>36</v>
      </c>
      <c r="D36" t="s">
        <v>398</v>
      </c>
      <c r="E36" t="s">
        <v>638</v>
      </c>
      <c r="F36">
        <v>240</v>
      </c>
      <c r="G36">
        <v>2400</v>
      </c>
      <c r="H36">
        <v>240</v>
      </c>
      <c r="I36">
        <v>240</v>
      </c>
      <c r="J36">
        <v>0</v>
      </c>
      <c r="K36">
        <v>1</v>
      </c>
      <c r="L36">
        <v>14203200</v>
      </c>
      <c r="M36">
        <v>7.3</v>
      </c>
      <c r="N36">
        <v>2100</v>
      </c>
      <c r="O36" s="22" t="s">
        <v>1884</v>
      </c>
    </row>
    <row r="37" spans="1:17" x14ac:dyDescent="0.2">
      <c r="A37" t="s">
        <v>400</v>
      </c>
      <c r="B37" t="s">
        <v>1835</v>
      </c>
      <c r="C37" t="s">
        <v>36</v>
      </c>
      <c r="D37" t="s">
        <v>872</v>
      </c>
      <c r="E37" t="s">
        <v>638</v>
      </c>
      <c r="F37">
        <v>1800</v>
      </c>
      <c r="G37">
        <v>10800</v>
      </c>
      <c r="H37">
        <v>1800</v>
      </c>
      <c r="I37">
        <v>900</v>
      </c>
      <c r="J37">
        <v>0</v>
      </c>
      <c r="K37">
        <v>1</v>
      </c>
      <c r="L37">
        <v>88770000</v>
      </c>
      <c r="M37">
        <v>7.3</v>
      </c>
      <c r="N37">
        <v>2070</v>
      </c>
      <c r="O37" s="22" t="s">
        <v>1894</v>
      </c>
    </row>
    <row r="39" spans="1:17" x14ac:dyDescent="0.2">
      <c r="A39" t="s">
        <v>403</v>
      </c>
      <c r="B39" t="s">
        <v>1031</v>
      </c>
      <c r="C39" t="s">
        <v>37</v>
      </c>
      <c r="D39" t="s">
        <v>638</v>
      </c>
      <c r="E39" t="s">
        <v>403</v>
      </c>
      <c r="F39" s="1">
        <v>5700</v>
      </c>
      <c r="G39" s="1">
        <v>0.9</v>
      </c>
      <c r="H39" s="1">
        <v>0.1</v>
      </c>
      <c r="I39">
        <v>570</v>
      </c>
      <c r="J39" s="1">
        <v>240</v>
      </c>
      <c r="K39" s="1">
        <v>0.7</v>
      </c>
      <c r="L39" s="1">
        <v>2850</v>
      </c>
      <c r="M39">
        <v>1</v>
      </c>
      <c r="N39">
        <v>33732600</v>
      </c>
      <c r="O39">
        <v>7.3</v>
      </c>
      <c r="P39" s="1" t="s">
        <v>828</v>
      </c>
      <c r="Q39">
        <v>2084</v>
      </c>
    </row>
  </sheetData>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F43" sqref="F43"/>
    </sheetView>
  </sheetViews>
  <sheetFormatPr baseColWidth="10" defaultColWidth="11" defaultRowHeight="16" x14ac:dyDescent="0.2"/>
  <cols>
    <col min="1" max="1" width="31.83203125" customWidth="1"/>
    <col min="5" max="5" width="18.33203125" customWidth="1"/>
    <col min="6" max="6" width="16.6640625" customWidth="1"/>
    <col min="12" max="12" width="22.5" customWidth="1"/>
    <col min="16" max="16" width="71.5" customWidth="1"/>
  </cols>
  <sheetData>
    <row r="1" spans="1:12" x14ac:dyDescent="0.2">
      <c r="A1" s="1" t="s">
        <v>8</v>
      </c>
      <c r="B1" s="1" t="s">
        <v>114</v>
      </c>
      <c r="C1" s="1" t="s">
        <v>113</v>
      </c>
      <c r="D1" s="1" t="s">
        <v>7</v>
      </c>
      <c r="E1" s="1" t="s">
        <v>16</v>
      </c>
      <c r="F1" s="1" t="s">
        <v>17</v>
      </c>
      <c r="G1" s="1" t="s">
        <v>20</v>
      </c>
      <c r="H1" s="1" t="s">
        <v>549</v>
      </c>
      <c r="I1" s="1" t="s">
        <v>1612</v>
      </c>
      <c r="J1" s="1" t="s">
        <v>1660</v>
      </c>
      <c r="K1" s="1" t="s">
        <v>1661</v>
      </c>
      <c r="L1" s="1" t="s">
        <v>554</v>
      </c>
    </row>
    <row r="2" spans="1:12" x14ac:dyDescent="0.2">
      <c r="A2" s="1" t="s">
        <v>106</v>
      </c>
      <c r="B2" s="1" t="s">
        <v>36</v>
      </c>
      <c r="C2" s="1" t="s">
        <v>37</v>
      </c>
      <c r="D2" s="1" t="s">
        <v>1640</v>
      </c>
      <c r="E2" s="1">
        <v>190</v>
      </c>
      <c r="F2" s="1">
        <v>-1095</v>
      </c>
      <c r="G2" s="1">
        <v>1</v>
      </c>
      <c r="H2" s="1">
        <v>0</v>
      </c>
      <c r="I2" s="1">
        <v>2075</v>
      </c>
      <c r="J2" s="1">
        <v>0</v>
      </c>
      <c r="K2" s="1">
        <v>0</v>
      </c>
      <c r="L2" s="1" t="s">
        <v>822</v>
      </c>
    </row>
    <row r="3" spans="1:12" x14ac:dyDescent="0.2">
      <c r="A3" s="1" t="s">
        <v>107</v>
      </c>
      <c r="B3" s="1" t="s">
        <v>36</v>
      </c>
      <c r="C3" s="1" t="s">
        <v>37</v>
      </c>
      <c r="D3" s="1" t="s">
        <v>1640</v>
      </c>
      <c r="E3" s="1">
        <v>50</v>
      </c>
      <c r="F3" s="1">
        <v>-150</v>
      </c>
      <c r="G3" s="1">
        <v>1</v>
      </c>
      <c r="H3" s="1">
        <v>0</v>
      </c>
      <c r="I3" s="1">
        <v>2075</v>
      </c>
      <c r="J3" s="1">
        <v>0</v>
      </c>
      <c r="K3" s="1">
        <v>0</v>
      </c>
      <c r="L3" s="1"/>
    </row>
    <row r="4" spans="1:12" x14ac:dyDescent="0.2">
      <c r="A4" s="1" t="s">
        <v>109</v>
      </c>
      <c r="B4" s="1" t="s">
        <v>35</v>
      </c>
      <c r="C4" s="1" t="s">
        <v>36</v>
      </c>
      <c r="D4" s="1" t="s">
        <v>1640</v>
      </c>
      <c r="E4" s="1">
        <v>700</v>
      </c>
      <c r="F4" s="1">
        <v>-400</v>
      </c>
      <c r="G4" s="1">
        <v>1</v>
      </c>
      <c r="H4" s="1">
        <v>0</v>
      </c>
      <c r="I4" s="1">
        <v>2075</v>
      </c>
      <c r="J4" s="1">
        <v>0</v>
      </c>
      <c r="K4" s="1">
        <v>0</v>
      </c>
      <c r="L4" s="1" t="s">
        <v>810</v>
      </c>
    </row>
    <row r="5" spans="1:12" x14ac:dyDescent="0.2">
      <c r="A5" s="1" t="s">
        <v>108</v>
      </c>
      <c r="B5" s="1" t="s">
        <v>35</v>
      </c>
      <c r="C5" s="1" t="s">
        <v>38</v>
      </c>
      <c r="D5" s="1" t="s">
        <v>1640</v>
      </c>
      <c r="E5" s="1">
        <v>650</v>
      </c>
      <c r="F5" s="1">
        <v>-650</v>
      </c>
      <c r="G5" s="1">
        <v>1</v>
      </c>
      <c r="H5" s="1">
        <v>0</v>
      </c>
      <c r="I5" s="1">
        <v>2075</v>
      </c>
      <c r="J5" s="1">
        <v>0</v>
      </c>
      <c r="K5" s="1">
        <v>0</v>
      </c>
      <c r="L5" s="1"/>
    </row>
    <row r="6" spans="1:12" x14ac:dyDescent="0.2">
      <c r="A6" s="1" t="s">
        <v>110</v>
      </c>
      <c r="B6" s="1" t="s">
        <v>35</v>
      </c>
      <c r="C6" s="1" t="s">
        <v>38</v>
      </c>
      <c r="D6" s="1" t="s">
        <v>1640</v>
      </c>
      <c r="E6" s="1">
        <v>220</v>
      </c>
      <c r="F6" s="1">
        <v>-200</v>
      </c>
      <c r="G6" s="1">
        <v>1</v>
      </c>
      <c r="H6" s="1">
        <v>0</v>
      </c>
      <c r="I6" s="1">
        <v>2075</v>
      </c>
      <c r="J6" s="1">
        <v>0</v>
      </c>
      <c r="K6" s="1">
        <v>0</v>
      </c>
      <c r="L6" s="1"/>
    </row>
    <row r="7" spans="1:12" x14ac:dyDescent="0.2">
      <c r="A7" s="1" t="s">
        <v>111</v>
      </c>
      <c r="B7" s="1" t="s">
        <v>39</v>
      </c>
      <c r="C7" s="1" t="s">
        <v>35</v>
      </c>
      <c r="D7" s="1" t="s">
        <v>1640</v>
      </c>
      <c r="E7" s="1">
        <v>478</v>
      </c>
      <c r="F7" s="1">
        <v>-478</v>
      </c>
      <c r="G7" s="1">
        <v>1</v>
      </c>
      <c r="H7" s="1">
        <v>0</v>
      </c>
      <c r="I7" s="1">
        <v>2075</v>
      </c>
      <c r="J7" s="1">
        <v>0</v>
      </c>
      <c r="K7" s="1">
        <v>0</v>
      </c>
      <c r="L7" s="1"/>
    </row>
    <row r="8" spans="1:12" x14ac:dyDescent="0.2">
      <c r="A8" s="1" t="s">
        <v>763</v>
      </c>
      <c r="B8" s="1" t="s">
        <v>791</v>
      </c>
      <c r="C8" s="1" t="s">
        <v>37</v>
      </c>
      <c r="D8" s="1" t="s">
        <v>1640</v>
      </c>
      <c r="E8" s="6">
        <v>345</v>
      </c>
      <c r="F8" s="1">
        <v>-1310</v>
      </c>
      <c r="G8" s="1">
        <v>0</v>
      </c>
      <c r="H8" s="1">
        <v>10325528.559394093</v>
      </c>
      <c r="I8" s="1">
        <v>2075</v>
      </c>
      <c r="J8" s="1">
        <v>1</v>
      </c>
      <c r="K8" s="1">
        <v>2022</v>
      </c>
      <c r="L8" s="1" t="s">
        <v>822</v>
      </c>
    </row>
    <row r="9" spans="1:12" x14ac:dyDescent="0.2">
      <c r="A9" s="1" t="s">
        <v>756</v>
      </c>
      <c r="B9" s="1" t="s">
        <v>791</v>
      </c>
      <c r="C9" s="1" t="s">
        <v>37</v>
      </c>
      <c r="D9" s="1" t="s">
        <v>1640</v>
      </c>
      <c r="E9" s="1">
        <v>190</v>
      </c>
      <c r="F9" s="1">
        <v>-1310</v>
      </c>
      <c r="G9" s="1">
        <v>0</v>
      </c>
      <c r="H9" s="1">
        <v>8332882.6970548825</v>
      </c>
      <c r="I9" s="1">
        <v>2075</v>
      </c>
      <c r="J9" s="1">
        <v>1</v>
      </c>
      <c r="L9" s="1" t="s">
        <v>822</v>
      </c>
    </row>
    <row r="10" spans="1:12" x14ac:dyDescent="0.2">
      <c r="A10" s="1" t="s">
        <v>757</v>
      </c>
      <c r="B10" s="1" t="s">
        <v>791</v>
      </c>
      <c r="C10" s="1" t="s">
        <v>37</v>
      </c>
      <c r="D10" s="1" t="s">
        <v>1640</v>
      </c>
      <c r="E10" s="6">
        <v>190</v>
      </c>
      <c r="F10" s="1">
        <v>-1200</v>
      </c>
      <c r="G10" s="1">
        <v>0</v>
      </c>
      <c r="H10" s="1">
        <v>3260693.2292823456</v>
      </c>
      <c r="I10" s="1">
        <v>2075</v>
      </c>
      <c r="J10" s="1">
        <v>1</v>
      </c>
      <c r="L10" s="1" t="s">
        <v>822</v>
      </c>
    </row>
    <row r="11" spans="1:12" x14ac:dyDescent="0.2">
      <c r="A11" s="1" t="s">
        <v>758</v>
      </c>
      <c r="B11" s="1" t="s">
        <v>791</v>
      </c>
      <c r="C11" s="1" t="s">
        <v>37</v>
      </c>
      <c r="D11" s="1" t="s">
        <v>1640</v>
      </c>
      <c r="E11" s="1">
        <v>1110</v>
      </c>
      <c r="F11" s="1">
        <v>-1970</v>
      </c>
      <c r="G11" s="1">
        <v>0</v>
      </c>
      <c r="H11" s="1">
        <v>61953171.356364563</v>
      </c>
      <c r="I11" s="1">
        <v>2075</v>
      </c>
      <c r="J11" s="1">
        <v>2</v>
      </c>
      <c r="L11" s="1" t="s">
        <v>822</v>
      </c>
    </row>
    <row r="12" spans="1:12" x14ac:dyDescent="0.2">
      <c r="A12" s="1" t="s">
        <v>761</v>
      </c>
      <c r="B12" s="1" t="s">
        <v>791</v>
      </c>
      <c r="C12" s="1" t="s">
        <v>37</v>
      </c>
      <c r="D12" s="1" t="s">
        <v>1640</v>
      </c>
      <c r="E12" s="1">
        <v>345</v>
      </c>
      <c r="F12" s="1">
        <v>-1410</v>
      </c>
      <c r="G12" s="1">
        <v>0</v>
      </c>
      <c r="H12" s="1">
        <v>40577515.742180295</v>
      </c>
      <c r="I12" s="1">
        <v>2075</v>
      </c>
      <c r="J12" s="1">
        <v>2</v>
      </c>
      <c r="L12" s="1" t="s">
        <v>822</v>
      </c>
    </row>
    <row r="13" spans="1:12" x14ac:dyDescent="0.2">
      <c r="A13" s="1" t="s">
        <v>760</v>
      </c>
      <c r="B13" s="1" t="s">
        <v>791</v>
      </c>
      <c r="C13" s="1" t="s">
        <v>37</v>
      </c>
      <c r="D13" s="1" t="s">
        <v>1640</v>
      </c>
      <c r="E13" s="15">
        <v>1545</v>
      </c>
      <c r="F13" s="15">
        <v>-2425</v>
      </c>
      <c r="G13" s="1">
        <v>0</v>
      </c>
      <c r="H13" s="1">
        <v>109052073.55710955</v>
      </c>
      <c r="I13" s="1">
        <v>2075</v>
      </c>
      <c r="J13" s="1">
        <v>2</v>
      </c>
      <c r="L13" s="1"/>
    </row>
    <row r="14" spans="1:12" x14ac:dyDescent="0.2">
      <c r="A14" s="1" t="s">
        <v>759</v>
      </c>
      <c r="B14" s="1" t="s">
        <v>791</v>
      </c>
      <c r="C14" s="1" t="s">
        <v>37</v>
      </c>
      <c r="D14" s="1" t="s">
        <v>1640</v>
      </c>
      <c r="E14" s="15">
        <v>1815</v>
      </c>
      <c r="F14" s="15">
        <v>-2575</v>
      </c>
      <c r="G14" s="1">
        <v>0</v>
      </c>
      <c r="H14" s="1">
        <v>147818093.06079966</v>
      </c>
      <c r="I14" s="1">
        <v>2075</v>
      </c>
      <c r="J14" s="1">
        <v>2</v>
      </c>
      <c r="L14" s="1"/>
    </row>
    <row r="15" spans="1:12" x14ac:dyDescent="0.2">
      <c r="A15" s="1" t="s">
        <v>762</v>
      </c>
      <c r="B15" s="1" t="s">
        <v>791</v>
      </c>
      <c r="C15" s="1" t="s">
        <v>37</v>
      </c>
      <c r="D15" s="1" t="s">
        <v>1640</v>
      </c>
      <c r="E15" s="15">
        <v>2115</v>
      </c>
      <c r="F15" s="15">
        <v>-2830</v>
      </c>
      <c r="G15" s="1">
        <v>0</v>
      </c>
      <c r="H15" s="1">
        <v>171005244.91347411</v>
      </c>
      <c r="I15" s="1">
        <v>2075</v>
      </c>
      <c r="J15" s="1">
        <v>2</v>
      </c>
      <c r="L15" s="1"/>
    </row>
    <row r="16" spans="1:12" x14ac:dyDescent="0.2">
      <c r="A16" s="1" t="s">
        <v>764</v>
      </c>
      <c r="B16" s="1" t="s">
        <v>791</v>
      </c>
      <c r="C16" s="1" t="s">
        <v>37</v>
      </c>
      <c r="D16" s="1" t="s">
        <v>1640</v>
      </c>
      <c r="E16" s="15">
        <v>1230</v>
      </c>
      <c r="F16" s="15">
        <v>-2070</v>
      </c>
      <c r="G16" s="1">
        <v>0</v>
      </c>
      <c r="H16" s="1">
        <v>107421726.94246837</v>
      </c>
      <c r="I16" s="1">
        <v>2075</v>
      </c>
      <c r="J16" s="1">
        <v>2</v>
      </c>
      <c r="L16" s="1"/>
    </row>
    <row r="17" spans="1:12" x14ac:dyDescent="0.2">
      <c r="A17" s="1" t="s">
        <v>765</v>
      </c>
      <c r="B17" s="1" t="s">
        <v>791</v>
      </c>
      <c r="C17" s="1" t="s">
        <v>37</v>
      </c>
      <c r="D17" s="1" t="s">
        <v>1640</v>
      </c>
      <c r="E17" s="15">
        <v>2115</v>
      </c>
      <c r="F17" s="15">
        <v>-2830</v>
      </c>
      <c r="G17" s="1">
        <v>0</v>
      </c>
      <c r="H17" s="1">
        <v>69742605.181872383</v>
      </c>
      <c r="I17" s="1">
        <v>2075</v>
      </c>
      <c r="J17" s="1">
        <v>2</v>
      </c>
      <c r="L17" s="1"/>
    </row>
    <row r="18" spans="1:12" x14ac:dyDescent="0.2">
      <c r="A18" s="1" t="s">
        <v>766</v>
      </c>
      <c r="B18" s="1" t="s">
        <v>791</v>
      </c>
      <c r="C18" s="1" t="s">
        <v>37</v>
      </c>
      <c r="D18" s="1" t="s">
        <v>1640</v>
      </c>
      <c r="E18" s="15">
        <v>1195</v>
      </c>
      <c r="F18" s="15">
        <v>-1780</v>
      </c>
      <c r="G18" s="1">
        <v>0</v>
      </c>
      <c r="H18" s="1">
        <v>59779375.870176338</v>
      </c>
      <c r="I18" s="1">
        <v>2075</v>
      </c>
      <c r="J18" s="1">
        <v>2</v>
      </c>
      <c r="L18" s="1"/>
    </row>
    <row r="19" spans="1:12" x14ac:dyDescent="0.2">
      <c r="A19" s="1" t="s">
        <v>767</v>
      </c>
      <c r="B19" s="1" t="s">
        <v>791</v>
      </c>
      <c r="C19" s="1" t="s">
        <v>37</v>
      </c>
      <c r="D19" s="1" t="s">
        <v>1640</v>
      </c>
      <c r="E19" s="15">
        <v>765</v>
      </c>
      <c r="F19" s="15">
        <v>-1190</v>
      </c>
      <c r="G19" s="1">
        <v>0</v>
      </c>
      <c r="H19" s="1">
        <v>43475909.723764606</v>
      </c>
      <c r="I19" s="1">
        <v>2075</v>
      </c>
      <c r="J19" s="1">
        <v>2</v>
      </c>
      <c r="L19" s="1"/>
    </row>
    <row r="20" spans="1:12" x14ac:dyDescent="0.2">
      <c r="A20" s="1" t="s">
        <v>768</v>
      </c>
      <c r="B20" s="1" t="s">
        <v>791</v>
      </c>
      <c r="C20" s="1" t="s">
        <v>37</v>
      </c>
      <c r="D20" s="1" t="s">
        <v>1640</v>
      </c>
      <c r="E20" s="15">
        <v>2590</v>
      </c>
      <c r="F20" s="15">
        <v>-2990</v>
      </c>
      <c r="G20" s="1">
        <v>0</v>
      </c>
      <c r="H20" s="1">
        <v>152165684.03317612</v>
      </c>
      <c r="I20" s="1">
        <v>2075</v>
      </c>
      <c r="J20" s="1">
        <v>2</v>
      </c>
      <c r="L20" s="1"/>
    </row>
    <row r="21" spans="1:12" x14ac:dyDescent="0.2">
      <c r="A21" s="1" t="s">
        <v>769</v>
      </c>
      <c r="B21" s="1" t="s">
        <v>791</v>
      </c>
      <c r="C21" s="1" t="s">
        <v>37</v>
      </c>
      <c r="D21" s="1" t="s">
        <v>1640</v>
      </c>
      <c r="E21" s="15">
        <v>1135</v>
      </c>
      <c r="F21" s="15">
        <v>-1635</v>
      </c>
      <c r="G21" s="1">
        <v>0</v>
      </c>
      <c r="H21" s="1">
        <v>72459849.539607674</v>
      </c>
      <c r="I21" s="1">
        <v>2075</v>
      </c>
      <c r="J21" s="1">
        <v>2</v>
      </c>
      <c r="L21" s="1"/>
    </row>
    <row r="22" spans="1:12" x14ac:dyDescent="0.2">
      <c r="A22" s="6" t="s">
        <v>801</v>
      </c>
      <c r="B22" s="1" t="s">
        <v>35</v>
      </c>
      <c r="C22" s="1" t="s">
        <v>36</v>
      </c>
      <c r="D22" s="1" t="s">
        <v>1640</v>
      </c>
      <c r="E22" s="1">
        <v>870</v>
      </c>
      <c r="F22" s="1">
        <v>-400</v>
      </c>
      <c r="G22" s="1">
        <v>0</v>
      </c>
      <c r="H22" s="1">
        <v>5833017.8879384175</v>
      </c>
      <c r="I22" s="1">
        <v>2075</v>
      </c>
      <c r="J22" s="1">
        <v>1</v>
      </c>
      <c r="L22" s="1" t="s">
        <v>811</v>
      </c>
    </row>
    <row r="23" spans="1:12" x14ac:dyDescent="0.2">
      <c r="A23" s="1" t="s">
        <v>800</v>
      </c>
      <c r="B23" s="1" t="s">
        <v>35</v>
      </c>
      <c r="C23" s="1" t="s">
        <v>36</v>
      </c>
      <c r="D23" s="1" t="s">
        <v>1640</v>
      </c>
      <c r="E23" s="1">
        <v>700</v>
      </c>
      <c r="F23" s="1">
        <v>-700</v>
      </c>
      <c r="G23" s="1">
        <v>0</v>
      </c>
      <c r="H23" s="1">
        <v>10144378.935545074</v>
      </c>
      <c r="I23" s="1">
        <v>2075</v>
      </c>
      <c r="J23" s="1">
        <v>1</v>
      </c>
      <c r="L23" s="1" t="s">
        <v>812</v>
      </c>
    </row>
    <row r="24" spans="1:12" x14ac:dyDescent="0.2">
      <c r="A24" s="6" t="s">
        <v>802</v>
      </c>
      <c r="B24" s="1" t="s">
        <v>35</v>
      </c>
      <c r="C24" s="1" t="s">
        <v>36</v>
      </c>
      <c r="D24" s="1" t="s">
        <v>1640</v>
      </c>
      <c r="E24" s="6">
        <v>1300</v>
      </c>
      <c r="F24" s="1">
        <v>-700</v>
      </c>
      <c r="G24" s="1">
        <v>0</v>
      </c>
      <c r="H24" s="1">
        <v>50359595.430027336</v>
      </c>
      <c r="I24" s="1">
        <v>2075</v>
      </c>
      <c r="J24" s="1">
        <v>1</v>
      </c>
      <c r="L24" s="1" t="s">
        <v>813</v>
      </c>
    </row>
    <row r="25" spans="1:12" x14ac:dyDescent="0.2">
      <c r="A25" s="1" t="s">
        <v>803</v>
      </c>
      <c r="B25" s="1" t="s">
        <v>35</v>
      </c>
      <c r="C25" s="1" t="s">
        <v>36</v>
      </c>
      <c r="D25" s="1" t="s">
        <v>1640</v>
      </c>
      <c r="E25" s="1">
        <v>1100</v>
      </c>
      <c r="F25" s="1">
        <v>-1400</v>
      </c>
      <c r="G25" s="1">
        <v>0</v>
      </c>
      <c r="H25" s="1">
        <v>63583517.97100573</v>
      </c>
      <c r="I25" s="1">
        <v>2075</v>
      </c>
      <c r="J25" s="1">
        <v>1</v>
      </c>
      <c r="L25" s="1" t="s">
        <v>814</v>
      </c>
    </row>
    <row r="26" spans="1:12" x14ac:dyDescent="0.2">
      <c r="A26" s="1" t="s">
        <v>753</v>
      </c>
      <c r="B26" s="1" t="s">
        <v>35</v>
      </c>
      <c r="C26" s="1" t="s">
        <v>36</v>
      </c>
      <c r="D26" s="1" t="s">
        <v>1640</v>
      </c>
      <c r="E26" s="1">
        <v>870</v>
      </c>
      <c r="F26" s="1">
        <v>-400</v>
      </c>
      <c r="G26" s="1">
        <v>0</v>
      </c>
      <c r="H26" s="1">
        <v>97820796.878470376</v>
      </c>
      <c r="I26" s="1">
        <v>2075</v>
      </c>
      <c r="J26" s="1">
        <v>1</v>
      </c>
      <c r="L26" s="1" t="s">
        <v>815</v>
      </c>
    </row>
    <row r="27" spans="1:12" x14ac:dyDescent="0.2">
      <c r="A27" s="1" t="s">
        <v>788</v>
      </c>
      <c r="B27" s="1" t="s">
        <v>35</v>
      </c>
      <c r="C27" s="1" t="s">
        <v>36</v>
      </c>
      <c r="D27" s="1" t="s">
        <v>1640</v>
      </c>
      <c r="E27" s="1">
        <v>1250</v>
      </c>
      <c r="F27" s="1">
        <v>-1400</v>
      </c>
      <c r="G27" s="1">
        <v>0</v>
      </c>
      <c r="H27" s="1">
        <v>59054777.37478026</v>
      </c>
      <c r="I27" s="1">
        <v>2075</v>
      </c>
      <c r="J27" s="1">
        <v>1</v>
      </c>
      <c r="L27" s="1" t="s">
        <v>816</v>
      </c>
    </row>
    <row r="28" spans="1:12" x14ac:dyDescent="0.2">
      <c r="A28" s="1" t="s">
        <v>787</v>
      </c>
      <c r="B28" s="1" t="s">
        <v>35</v>
      </c>
      <c r="C28" s="1" t="s">
        <v>36</v>
      </c>
      <c r="D28" s="1" t="s">
        <v>1640</v>
      </c>
      <c r="E28" s="1">
        <v>2800</v>
      </c>
      <c r="F28" s="1">
        <v>-2200</v>
      </c>
      <c r="G28" s="1">
        <v>0</v>
      </c>
      <c r="H28" s="1">
        <v>96733899.135376245</v>
      </c>
      <c r="I28" s="1">
        <v>2075</v>
      </c>
      <c r="J28" s="1">
        <v>1</v>
      </c>
      <c r="L28" s="1" t="s">
        <v>817</v>
      </c>
    </row>
    <row r="29" spans="1:12" x14ac:dyDescent="0.2">
      <c r="A29" s="1" t="s">
        <v>786</v>
      </c>
      <c r="B29" s="1" t="s">
        <v>35</v>
      </c>
      <c r="C29" s="1" t="s">
        <v>36</v>
      </c>
      <c r="D29" s="1" t="s">
        <v>1640</v>
      </c>
      <c r="E29" s="1">
        <v>2800</v>
      </c>
      <c r="F29" s="1">
        <v>-2200</v>
      </c>
      <c r="G29" s="1">
        <v>0</v>
      </c>
      <c r="H29" s="1">
        <v>134413020.89597225</v>
      </c>
      <c r="I29" s="1">
        <v>2075</v>
      </c>
      <c r="J29" s="1">
        <v>1</v>
      </c>
      <c r="L29" s="1" t="s">
        <v>818</v>
      </c>
    </row>
    <row r="30" spans="1:12" x14ac:dyDescent="0.2">
      <c r="A30" s="1" t="s">
        <v>785</v>
      </c>
      <c r="B30" s="1" t="s">
        <v>35</v>
      </c>
      <c r="C30" s="1" t="s">
        <v>36</v>
      </c>
      <c r="D30" s="1" t="s">
        <v>1640</v>
      </c>
      <c r="E30" s="1">
        <v>2000</v>
      </c>
      <c r="F30" s="1">
        <v>-1200</v>
      </c>
      <c r="G30" s="1">
        <v>0</v>
      </c>
      <c r="H30" s="1">
        <v>104704482.58473308</v>
      </c>
      <c r="I30" s="1">
        <v>2075</v>
      </c>
      <c r="J30" s="1">
        <v>1</v>
      </c>
      <c r="L30" s="1" t="s">
        <v>819</v>
      </c>
    </row>
    <row r="31" spans="1:12" x14ac:dyDescent="0.2">
      <c r="A31" s="6" t="s">
        <v>784</v>
      </c>
      <c r="B31" s="1" t="s">
        <v>35</v>
      </c>
      <c r="C31" s="1" t="s">
        <v>36</v>
      </c>
      <c r="D31" s="1" t="s">
        <v>1640</v>
      </c>
      <c r="E31" s="1">
        <v>3000</v>
      </c>
      <c r="F31" s="1">
        <v>-2200</v>
      </c>
      <c r="G31" s="1">
        <v>0</v>
      </c>
      <c r="H31" s="1">
        <v>169918347.17038</v>
      </c>
      <c r="I31" s="1">
        <v>2075</v>
      </c>
      <c r="J31" s="1">
        <v>1</v>
      </c>
      <c r="L31" s="1" t="s">
        <v>820</v>
      </c>
    </row>
    <row r="32" spans="1:12" x14ac:dyDescent="0.2">
      <c r="A32" s="6" t="s">
        <v>783</v>
      </c>
      <c r="B32" s="1" t="s">
        <v>35</v>
      </c>
      <c r="C32" s="1" t="s">
        <v>36</v>
      </c>
      <c r="D32" s="1" t="s">
        <v>1640</v>
      </c>
      <c r="E32" s="1">
        <v>3000</v>
      </c>
      <c r="F32" s="1">
        <v>-2200</v>
      </c>
      <c r="G32" s="1">
        <v>0</v>
      </c>
      <c r="H32" s="1">
        <v>176439733.62894469</v>
      </c>
      <c r="I32" s="1">
        <v>2075</v>
      </c>
      <c r="J32" s="1">
        <v>1</v>
      </c>
      <c r="L32" s="1"/>
    </row>
    <row r="33" spans="1:12" x14ac:dyDescent="0.2">
      <c r="A33" s="1" t="s">
        <v>776</v>
      </c>
      <c r="B33" s="1" t="s">
        <v>36</v>
      </c>
      <c r="C33" s="1" t="s">
        <v>38</v>
      </c>
      <c r="D33" s="1" t="s">
        <v>1640</v>
      </c>
      <c r="E33" s="1">
        <v>800</v>
      </c>
      <c r="F33" s="6">
        <v>-800</v>
      </c>
      <c r="G33" s="1">
        <v>0</v>
      </c>
      <c r="H33" s="1">
        <v>110863569.79559974</v>
      </c>
      <c r="I33" s="1">
        <v>2075</v>
      </c>
      <c r="J33" s="1">
        <v>1</v>
      </c>
      <c r="K33" s="1">
        <v>2024</v>
      </c>
      <c r="L33" s="1" t="s">
        <v>793</v>
      </c>
    </row>
    <row r="34" spans="1:12" x14ac:dyDescent="0.2">
      <c r="A34" s="1" t="s">
        <v>755</v>
      </c>
      <c r="B34" s="1" t="s">
        <v>37</v>
      </c>
      <c r="C34" s="1" t="s">
        <v>38</v>
      </c>
      <c r="D34" s="1" t="s">
        <v>1640</v>
      </c>
      <c r="E34" s="1">
        <v>700</v>
      </c>
      <c r="F34" s="1">
        <v>-700</v>
      </c>
      <c r="G34" s="1">
        <v>0</v>
      </c>
      <c r="H34" s="1">
        <v>143470502.08842322</v>
      </c>
      <c r="I34" s="1">
        <v>2075</v>
      </c>
      <c r="J34" s="1">
        <v>3</v>
      </c>
      <c r="L34" s="1"/>
    </row>
    <row r="35" spans="1:12" x14ac:dyDescent="0.2">
      <c r="A35" s="1" t="s">
        <v>777</v>
      </c>
      <c r="B35" s="1" t="s">
        <v>792</v>
      </c>
      <c r="C35" s="1" t="s">
        <v>35</v>
      </c>
      <c r="D35" s="1" t="s">
        <v>1640</v>
      </c>
      <c r="E35" s="1">
        <v>1078</v>
      </c>
      <c r="F35" s="6">
        <v>-978</v>
      </c>
      <c r="G35" s="1">
        <v>0</v>
      </c>
      <c r="H35" s="1">
        <v>112312766.7863919</v>
      </c>
      <c r="I35" s="1">
        <v>2075</v>
      </c>
      <c r="J35" s="1">
        <v>3</v>
      </c>
      <c r="L35" s="1" t="s">
        <v>821</v>
      </c>
    </row>
    <row r="36" spans="1:12" x14ac:dyDescent="0.2">
      <c r="A36" s="1" t="s">
        <v>778</v>
      </c>
      <c r="B36" s="1" t="s">
        <v>792</v>
      </c>
      <c r="C36" s="1" t="s">
        <v>35</v>
      </c>
      <c r="D36" s="1" t="s">
        <v>1640</v>
      </c>
      <c r="E36" s="1">
        <v>1678</v>
      </c>
      <c r="F36" s="6">
        <v>-1578</v>
      </c>
      <c r="G36" s="1">
        <v>0</v>
      </c>
      <c r="H36" s="1">
        <v>188576758.42682898</v>
      </c>
      <c r="I36" s="1">
        <v>2075</v>
      </c>
      <c r="J36" s="1">
        <v>3</v>
      </c>
      <c r="L36" s="1" t="s">
        <v>821</v>
      </c>
    </row>
    <row r="37" spans="1:12" x14ac:dyDescent="0.2">
      <c r="A37" s="1" t="s">
        <v>779</v>
      </c>
      <c r="B37" s="1" t="s">
        <v>792</v>
      </c>
      <c r="C37" s="1" t="s">
        <v>35</v>
      </c>
      <c r="D37" s="1" t="s">
        <v>1640</v>
      </c>
      <c r="E37" s="1">
        <v>1228</v>
      </c>
      <c r="F37" s="6">
        <v>-978</v>
      </c>
      <c r="G37" s="1">
        <v>0</v>
      </c>
      <c r="H37" s="1">
        <v>118834153.2449566</v>
      </c>
      <c r="I37" s="1">
        <v>2075</v>
      </c>
      <c r="J37" s="1">
        <v>3</v>
      </c>
      <c r="L37" s="1" t="s">
        <v>821</v>
      </c>
    </row>
    <row r="38" spans="1:12" x14ac:dyDescent="0.2">
      <c r="A38" s="1" t="s">
        <v>780</v>
      </c>
      <c r="B38" s="1" t="s">
        <v>39</v>
      </c>
      <c r="C38" s="1" t="s">
        <v>35</v>
      </c>
      <c r="D38" s="1" t="s">
        <v>1640</v>
      </c>
      <c r="E38" s="1">
        <v>1978</v>
      </c>
      <c r="F38" s="6">
        <v>-1728</v>
      </c>
      <c r="G38" s="1">
        <v>0</v>
      </c>
      <c r="H38" s="1">
        <v>200170334.35316622</v>
      </c>
      <c r="I38" s="1">
        <v>2075</v>
      </c>
      <c r="J38" s="1">
        <v>3</v>
      </c>
      <c r="L38" s="1" t="s">
        <v>821</v>
      </c>
    </row>
    <row r="39" spans="1:12" x14ac:dyDescent="0.2">
      <c r="A39" s="1"/>
      <c r="B39" s="1"/>
      <c r="C39" s="1"/>
      <c r="D39" s="1"/>
      <c r="E39" s="1"/>
      <c r="F39" s="1"/>
      <c r="G39" s="1"/>
      <c r="H39" s="1"/>
      <c r="I39" s="1"/>
      <c r="L39" s="1"/>
    </row>
    <row r="40" spans="1:12" x14ac:dyDescent="0.2">
      <c r="A40" s="1"/>
      <c r="B40" s="1"/>
      <c r="C40" s="1"/>
      <c r="D40" s="1"/>
      <c r="E40" s="1"/>
      <c r="F40" s="1"/>
      <c r="G40" s="1"/>
      <c r="H40" s="1"/>
      <c r="I40" s="1"/>
      <c r="L40" s="1"/>
    </row>
    <row r="41" spans="1:12" x14ac:dyDescent="0.2">
      <c r="A41" s="1"/>
      <c r="B41" s="1"/>
      <c r="C41" s="1"/>
      <c r="D41" s="1"/>
      <c r="E41" s="1"/>
      <c r="F41" s="1"/>
      <c r="G41" s="1"/>
      <c r="H4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F7" sqref="F7"/>
    </sheetView>
  </sheetViews>
  <sheetFormatPr baseColWidth="10" defaultColWidth="11" defaultRowHeight="16" x14ac:dyDescent="0.2"/>
  <cols>
    <col min="3" max="3" width="20" customWidth="1"/>
  </cols>
  <sheetData>
    <row r="1" spans="1:4" x14ac:dyDescent="0.2">
      <c r="A1" s="7" t="s">
        <v>31</v>
      </c>
      <c r="B1" s="7" t="s">
        <v>32</v>
      </c>
      <c r="C1" s="7" t="s">
        <v>1881</v>
      </c>
      <c r="D1" s="7"/>
    </row>
    <row r="2" spans="1:4" x14ac:dyDescent="0.2">
      <c r="A2" s="7">
        <v>0.5</v>
      </c>
      <c r="B2" s="7">
        <v>14500</v>
      </c>
      <c r="C2" s="7">
        <v>70</v>
      </c>
      <c r="D2" s="7"/>
    </row>
    <row r="3" spans="1:4" x14ac:dyDescent="0.2">
      <c r="A3" s="7"/>
      <c r="B3" s="7"/>
      <c r="C3" s="7"/>
      <c r="D3" s="7"/>
    </row>
    <row r="4" spans="1:4" x14ac:dyDescent="0.2">
      <c r="A4" s="7"/>
      <c r="B4" s="7"/>
      <c r="C4" s="7"/>
      <c r="D4" s="7"/>
    </row>
    <row r="5" spans="1:4" x14ac:dyDescent="0.2">
      <c r="A5" s="7"/>
      <c r="B5" s="7"/>
      <c r="C5" s="7"/>
      <c r="D5" s="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U32" sqref="U32"/>
    </sheetView>
  </sheetViews>
  <sheetFormatPr baseColWidth="10" defaultColWidth="11" defaultRowHeight="16" x14ac:dyDescent="0.2"/>
  <cols>
    <col min="1" max="1" width="19.1640625" customWidth="1"/>
    <col min="16" max="16" width="12.83203125" customWidth="1"/>
  </cols>
  <sheetData>
    <row r="1" spans="1:17" x14ac:dyDescent="0.2">
      <c r="A1" s="1" t="s">
        <v>8</v>
      </c>
      <c r="B1" s="1" t="s">
        <v>114</v>
      </c>
      <c r="C1" s="1" t="s">
        <v>113</v>
      </c>
      <c r="D1" s="1" t="s">
        <v>7</v>
      </c>
      <c r="E1" s="1" t="s">
        <v>16</v>
      </c>
      <c r="F1" s="1" t="s">
        <v>17</v>
      </c>
      <c r="G1" s="1" t="s">
        <v>20</v>
      </c>
      <c r="H1" s="1" t="s">
        <v>549</v>
      </c>
      <c r="I1" s="1"/>
      <c r="J1" s="1"/>
      <c r="K1" s="1"/>
      <c r="L1" s="1"/>
      <c r="M1" s="1"/>
      <c r="N1" s="1"/>
      <c r="O1" s="1"/>
      <c r="P1" s="1"/>
      <c r="Q1" s="1"/>
    </row>
    <row r="2" spans="1:17" x14ac:dyDescent="0.2">
      <c r="A2" s="1" t="s">
        <v>106</v>
      </c>
      <c r="B2" s="1" t="s">
        <v>36</v>
      </c>
      <c r="C2" s="1" t="s">
        <v>37</v>
      </c>
      <c r="D2" s="1">
        <v>0.05</v>
      </c>
      <c r="E2" s="1">
        <v>450</v>
      </c>
      <c r="F2" s="1">
        <v>-1078</v>
      </c>
      <c r="G2" s="1">
        <v>1</v>
      </c>
      <c r="H2" s="1">
        <v>0</v>
      </c>
      <c r="I2" s="1"/>
      <c r="J2" s="1"/>
      <c r="K2" s="1"/>
      <c r="L2" s="1"/>
      <c r="M2" s="1"/>
      <c r="N2" s="1"/>
      <c r="O2" s="1"/>
      <c r="P2" s="1"/>
      <c r="Q2" s="1"/>
    </row>
    <row r="3" spans="1:17" x14ac:dyDescent="0.2">
      <c r="A3" s="1" t="s">
        <v>107</v>
      </c>
      <c r="B3" s="1" t="s">
        <v>36</v>
      </c>
      <c r="C3" s="1" t="s">
        <v>37</v>
      </c>
      <c r="D3" s="1">
        <v>0.05</v>
      </c>
      <c r="E3" s="1">
        <v>107</v>
      </c>
      <c r="F3" s="1">
        <v>-210</v>
      </c>
      <c r="G3" s="1">
        <v>1</v>
      </c>
      <c r="H3" s="1">
        <v>0</v>
      </c>
      <c r="I3" s="1"/>
      <c r="J3" s="1"/>
      <c r="K3" s="1"/>
      <c r="L3" s="1"/>
      <c r="M3" s="1"/>
      <c r="N3" s="1"/>
      <c r="O3" s="1"/>
      <c r="P3" s="1"/>
      <c r="Q3" s="1"/>
    </row>
    <row r="4" spans="1:17" x14ac:dyDescent="0.2">
      <c r="A4" s="1" t="s">
        <v>109</v>
      </c>
      <c r="B4" s="1" t="s">
        <v>35</v>
      </c>
      <c r="C4" s="1" t="s">
        <v>36</v>
      </c>
      <c r="D4" s="1">
        <v>0.05</v>
      </c>
      <c r="E4" s="1">
        <v>1150</v>
      </c>
      <c r="F4" s="1">
        <v>-875</v>
      </c>
      <c r="G4" s="1">
        <v>1</v>
      </c>
      <c r="H4" s="1">
        <v>0</v>
      </c>
      <c r="I4" s="1"/>
      <c r="J4" s="1"/>
      <c r="K4" s="1"/>
      <c r="L4" s="1"/>
      <c r="M4" s="1"/>
      <c r="N4" s="1"/>
      <c r="O4" s="1"/>
      <c r="P4" s="1"/>
      <c r="Q4" s="1"/>
    </row>
    <row r="5" spans="1:17" x14ac:dyDescent="0.2">
      <c r="A5" s="1" t="s">
        <v>108</v>
      </c>
      <c r="B5" s="1" t="s">
        <v>35</v>
      </c>
      <c r="C5" s="1" t="s">
        <v>38</v>
      </c>
      <c r="D5" s="1">
        <v>0.05</v>
      </c>
      <c r="E5" s="1">
        <v>600</v>
      </c>
      <c r="F5" s="1">
        <v>-500</v>
      </c>
      <c r="G5" s="1">
        <v>1</v>
      </c>
      <c r="H5" s="1">
        <v>0</v>
      </c>
      <c r="I5" s="1"/>
      <c r="J5" s="1"/>
      <c r="K5" s="1"/>
      <c r="L5" s="1"/>
      <c r="M5" s="1"/>
      <c r="N5" s="1"/>
      <c r="O5" s="1"/>
      <c r="P5" s="1"/>
      <c r="Q5" s="1"/>
    </row>
    <row r="6" spans="1:17" x14ac:dyDescent="0.2">
      <c r="A6" s="1" t="s">
        <v>110</v>
      </c>
      <c r="B6" s="1" t="s">
        <v>35</v>
      </c>
      <c r="C6" s="1" t="s">
        <v>38</v>
      </c>
      <c r="D6" s="1">
        <v>0.05</v>
      </c>
      <c r="E6" s="1">
        <v>220</v>
      </c>
      <c r="F6" s="1">
        <v>-200</v>
      </c>
      <c r="G6" s="1">
        <v>1</v>
      </c>
      <c r="H6" s="1">
        <v>0</v>
      </c>
      <c r="I6" s="1"/>
      <c r="J6" s="1"/>
      <c r="K6" s="1"/>
      <c r="L6" s="1"/>
      <c r="M6" s="1"/>
      <c r="N6" s="1"/>
      <c r="O6" s="1"/>
      <c r="P6" s="1"/>
      <c r="Q6" s="1"/>
    </row>
    <row r="7" spans="1:17" x14ac:dyDescent="0.2">
      <c r="A7" s="1" t="s">
        <v>111</v>
      </c>
      <c r="B7" s="1" t="s">
        <v>39</v>
      </c>
      <c r="C7" s="1" t="s">
        <v>35</v>
      </c>
      <c r="D7" s="1">
        <v>0.05</v>
      </c>
      <c r="E7" s="1">
        <v>594</v>
      </c>
      <c r="F7" s="1">
        <v>-478</v>
      </c>
      <c r="G7" s="1">
        <v>1</v>
      </c>
      <c r="H7" s="1">
        <v>0</v>
      </c>
      <c r="I7" s="1"/>
      <c r="J7" s="1"/>
      <c r="K7" s="1"/>
      <c r="L7" s="1"/>
      <c r="M7" s="1"/>
      <c r="N7" s="1"/>
      <c r="O7" s="1"/>
      <c r="P7" s="1"/>
      <c r="Q7" s="1"/>
    </row>
    <row r="8" spans="1:17" x14ac:dyDescent="0.2">
      <c r="A8" s="1" t="s">
        <v>763</v>
      </c>
      <c r="B8" s="1" t="s">
        <v>791</v>
      </c>
      <c r="C8" s="1" t="s">
        <v>37</v>
      </c>
      <c r="D8" s="1">
        <v>0.05</v>
      </c>
      <c r="E8" s="1">
        <v>605</v>
      </c>
      <c r="F8" s="1">
        <v>-1060</v>
      </c>
      <c r="G8" s="1">
        <v>0</v>
      </c>
      <c r="H8" s="1">
        <v>10325528.559394093</v>
      </c>
      <c r="I8" s="1" t="s">
        <v>823</v>
      </c>
      <c r="J8" s="1"/>
      <c r="K8" s="1"/>
      <c r="L8" s="1"/>
      <c r="M8" s="1"/>
      <c r="N8" s="1"/>
      <c r="O8" s="1"/>
      <c r="P8" s="6"/>
      <c r="Q8" s="6"/>
    </row>
    <row r="9" spans="1:17" x14ac:dyDescent="0.2">
      <c r="A9" s="1" t="s">
        <v>756</v>
      </c>
      <c r="B9" s="1" t="s">
        <v>791</v>
      </c>
      <c r="C9" s="1" t="s">
        <v>37</v>
      </c>
      <c r="D9" s="1">
        <v>0.05</v>
      </c>
      <c r="E9" s="1">
        <v>455</v>
      </c>
      <c r="F9" s="1">
        <v>-1060</v>
      </c>
      <c r="G9" s="1">
        <v>0</v>
      </c>
      <c r="H9" s="1">
        <v>8332882.6970548825</v>
      </c>
      <c r="I9" s="1" t="s">
        <v>823</v>
      </c>
      <c r="J9" s="1"/>
      <c r="K9" s="1"/>
      <c r="L9" s="1"/>
      <c r="M9" s="1"/>
      <c r="N9" s="1"/>
      <c r="O9" s="1"/>
      <c r="P9" s="6"/>
      <c r="Q9" s="1"/>
    </row>
    <row r="10" spans="1:17" x14ac:dyDescent="0.2">
      <c r="A10" s="1" t="s">
        <v>757</v>
      </c>
      <c r="B10" s="1" t="s">
        <v>791</v>
      </c>
      <c r="C10" s="1" t="s">
        <v>37</v>
      </c>
      <c r="D10" s="1">
        <v>0.05</v>
      </c>
      <c r="E10" s="1">
        <v>455</v>
      </c>
      <c r="F10" s="1">
        <v>-990</v>
      </c>
      <c r="G10" s="1">
        <v>0</v>
      </c>
      <c r="H10" s="1">
        <v>3260693.2292823456</v>
      </c>
      <c r="I10" s="1" t="s">
        <v>823</v>
      </c>
      <c r="J10" s="1"/>
      <c r="K10" s="1"/>
      <c r="L10" s="1"/>
      <c r="M10" s="1"/>
      <c r="N10" s="1"/>
      <c r="O10" s="1"/>
      <c r="P10" s="6"/>
      <c r="Q10" s="6"/>
    </row>
    <row r="11" spans="1:17" x14ac:dyDescent="0.2">
      <c r="A11" s="1" t="s">
        <v>758</v>
      </c>
      <c r="B11" s="1" t="s">
        <v>791</v>
      </c>
      <c r="C11" s="1" t="s">
        <v>37</v>
      </c>
      <c r="D11" s="1">
        <v>0.05</v>
      </c>
      <c r="E11" s="1">
        <v>1110</v>
      </c>
      <c r="F11" s="1">
        <v>-1740</v>
      </c>
      <c r="G11" s="1">
        <v>0</v>
      </c>
      <c r="H11" s="1">
        <v>61953171.356364563</v>
      </c>
      <c r="I11" s="1" t="s">
        <v>823</v>
      </c>
      <c r="J11" s="1"/>
      <c r="K11" s="1"/>
      <c r="L11" s="1"/>
      <c r="M11" s="1"/>
      <c r="N11" s="1"/>
      <c r="O11" s="1"/>
      <c r="P11" s="1"/>
      <c r="Q11" s="1"/>
    </row>
    <row r="12" spans="1:17" x14ac:dyDescent="0.2">
      <c r="A12" s="1" t="s">
        <v>761</v>
      </c>
      <c r="B12" s="1" t="s">
        <v>791</v>
      </c>
      <c r="C12" s="1" t="s">
        <v>37</v>
      </c>
      <c r="D12" s="1">
        <v>0.05</v>
      </c>
      <c r="E12" s="1">
        <v>605</v>
      </c>
      <c r="F12" s="1">
        <v>-1395</v>
      </c>
      <c r="G12" s="1">
        <v>0</v>
      </c>
      <c r="H12" s="1">
        <v>40577515.742180295</v>
      </c>
      <c r="I12" s="1" t="s">
        <v>823</v>
      </c>
      <c r="J12" s="1"/>
      <c r="K12" s="1"/>
      <c r="L12" s="1"/>
      <c r="M12" s="1"/>
      <c r="N12" s="1"/>
      <c r="O12" s="1"/>
      <c r="P12" s="1"/>
      <c r="Q12" s="1"/>
    </row>
    <row r="13" spans="1:17" x14ac:dyDescent="0.2">
      <c r="A13" s="1" t="s">
        <v>760</v>
      </c>
      <c r="B13" s="1" t="s">
        <v>791</v>
      </c>
      <c r="C13" s="1" t="s">
        <v>37</v>
      </c>
      <c r="D13" s="1">
        <v>0.05</v>
      </c>
      <c r="E13" s="15">
        <v>1545</v>
      </c>
      <c r="F13" s="15">
        <v>-2425</v>
      </c>
      <c r="G13" s="1">
        <v>0</v>
      </c>
      <c r="H13" s="1">
        <v>109052073.55710955</v>
      </c>
      <c r="I13" s="1"/>
      <c r="J13" s="1"/>
      <c r="K13" s="1"/>
      <c r="L13" s="1"/>
      <c r="M13" s="1"/>
      <c r="N13" s="1"/>
      <c r="O13" s="1"/>
      <c r="P13" s="1"/>
      <c r="Q13" s="1"/>
    </row>
    <row r="14" spans="1:17" x14ac:dyDescent="0.2">
      <c r="A14" s="1" t="s">
        <v>759</v>
      </c>
      <c r="B14" s="1" t="s">
        <v>791</v>
      </c>
      <c r="C14" s="1" t="s">
        <v>37</v>
      </c>
      <c r="D14" s="1">
        <v>0.05</v>
      </c>
      <c r="E14" s="15">
        <v>1815</v>
      </c>
      <c r="F14" s="15">
        <v>-2575</v>
      </c>
      <c r="G14" s="1">
        <v>0</v>
      </c>
      <c r="H14" s="1">
        <v>147818093.06079966</v>
      </c>
      <c r="I14" s="1"/>
      <c r="J14" s="1"/>
      <c r="K14" s="1"/>
      <c r="L14" s="1"/>
      <c r="M14" s="1"/>
      <c r="N14" s="1"/>
      <c r="O14" s="1"/>
      <c r="P14" s="1"/>
      <c r="Q14" s="1"/>
    </row>
    <row r="15" spans="1:17" x14ac:dyDescent="0.2">
      <c r="A15" s="1" t="s">
        <v>762</v>
      </c>
      <c r="B15" s="1" t="s">
        <v>791</v>
      </c>
      <c r="C15" s="1" t="s">
        <v>37</v>
      </c>
      <c r="D15" s="1">
        <v>0.05</v>
      </c>
      <c r="E15" s="15">
        <v>2115</v>
      </c>
      <c r="F15" s="15">
        <v>-2830</v>
      </c>
      <c r="G15" s="1">
        <v>0</v>
      </c>
      <c r="H15" s="1">
        <v>171005244.91347411</v>
      </c>
      <c r="I15" s="1"/>
      <c r="J15" s="1"/>
      <c r="K15" s="1"/>
      <c r="L15" s="1"/>
      <c r="M15" s="1"/>
      <c r="N15" s="1"/>
      <c r="O15" s="1"/>
      <c r="P15" s="1"/>
      <c r="Q15" s="1"/>
    </row>
    <row r="16" spans="1:17" x14ac:dyDescent="0.2">
      <c r="A16" s="1" t="s">
        <v>764</v>
      </c>
      <c r="B16" s="1" t="s">
        <v>791</v>
      </c>
      <c r="C16" s="1" t="s">
        <v>37</v>
      </c>
      <c r="D16" s="1">
        <v>0.05</v>
      </c>
      <c r="E16" s="15">
        <v>1230</v>
      </c>
      <c r="F16" s="15">
        <v>-2070</v>
      </c>
      <c r="G16" s="1">
        <v>0</v>
      </c>
      <c r="H16" s="1">
        <v>107421726.94246837</v>
      </c>
      <c r="I16" s="1"/>
      <c r="J16" s="1"/>
      <c r="K16" s="1"/>
      <c r="L16" s="1"/>
      <c r="M16" s="1"/>
      <c r="N16" s="1"/>
      <c r="O16" s="1"/>
      <c r="P16" s="1"/>
      <c r="Q16" s="1"/>
    </row>
    <row r="17" spans="1:17" x14ac:dyDescent="0.2">
      <c r="A17" s="1" t="s">
        <v>765</v>
      </c>
      <c r="B17" s="1" t="s">
        <v>791</v>
      </c>
      <c r="C17" s="1" t="s">
        <v>37</v>
      </c>
      <c r="D17" s="1">
        <v>0.05</v>
      </c>
      <c r="E17" s="15">
        <v>2115</v>
      </c>
      <c r="F17" s="15">
        <v>-2830</v>
      </c>
      <c r="G17" s="1">
        <v>0</v>
      </c>
      <c r="H17" s="1">
        <v>69742605.181872383</v>
      </c>
      <c r="I17" s="1"/>
      <c r="J17" s="1"/>
      <c r="K17" s="1"/>
      <c r="L17" s="1"/>
      <c r="M17" s="1"/>
      <c r="N17" s="1"/>
      <c r="O17" s="1"/>
      <c r="P17" s="1"/>
      <c r="Q17" s="1"/>
    </row>
    <row r="18" spans="1:17" x14ac:dyDescent="0.2">
      <c r="A18" s="1" t="s">
        <v>766</v>
      </c>
      <c r="B18" s="1" t="s">
        <v>791</v>
      </c>
      <c r="C18" s="1" t="s">
        <v>37</v>
      </c>
      <c r="D18" s="1">
        <v>0.05</v>
      </c>
      <c r="E18" s="15">
        <v>1195</v>
      </c>
      <c r="F18" s="15">
        <v>-1780</v>
      </c>
      <c r="G18" s="1">
        <v>0</v>
      </c>
      <c r="H18" s="1">
        <v>59779375.870176338</v>
      </c>
      <c r="I18" s="1"/>
      <c r="J18" s="1"/>
      <c r="K18" s="1"/>
      <c r="L18" s="1"/>
      <c r="M18" s="1"/>
      <c r="N18" s="1"/>
      <c r="O18" s="1"/>
      <c r="P18" s="1"/>
      <c r="Q18" s="1"/>
    </row>
    <row r="19" spans="1:17" x14ac:dyDescent="0.2">
      <c r="A19" s="1" t="s">
        <v>767</v>
      </c>
      <c r="B19" s="1" t="s">
        <v>791</v>
      </c>
      <c r="C19" s="1" t="s">
        <v>37</v>
      </c>
      <c r="D19" s="1">
        <v>0.05</v>
      </c>
      <c r="E19" s="15">
        <v>765</v>
      </c>
      <c r="F19" s="15">
        <v>-1190</v>
      </c>
      <c r="G19" s="1">
        <v>0</v>
      </c>
      <c r="H19" s="1">
        <v>43475909.723764606</v>
      </c>
      <c r="I19" s="1"/>
      <c r="J19" s="1"/>
      <c r="K19" s="1"/>
      <c r="L19" s="1"/>
      <c r="M19" s="1"/>
      <c r="N19" s="1"/>
      <c r="O19" s="1"/>
      <c r="P19" s="1"/>
      <c r="Q19" s="1"/>
    </row>
    <row r="20" spans="1:17" x14ac:dyDescent="0.2">
      <c r="A20" s="1" t="s">
        <v>768</v>
      </c>
      <c r="B20" s="1" t="s">
        <v>791</v>
      </c>
      <c r="C20" s="1" t="s">
        <v>37</v>
      </c>
      <c r="D20" s="1">
        <v>0.05</v>
      </c>
      <c r="E20" s="15">
        <v>2590</v>
      </c>
      <c r="F20" s="15">
        <v>-2990</v>
      </c>
      <c r="G20" s="1">
        <v>0</v>
      </c>
      <c r="H20" s="1">
        <v>152165684.03317612</v>
      </c>
      <c r="I20" s="1"/>
      <c r="J20" s="1"/>
      <c r="K20" s="1"/>
      <c r="L20" s="1"/>
      <c r="M20" s="1"/>
      <c r="N20" s="1"/>
      <c r="O20" s="1"/>
      <c r="P20" s="1"/>
      <c r="Q20" s="1"/>
    </row>
    <row r="21" spans="1:17" x14ac:dyDescent="0.2">
      <c r="A21" s="1" t="s">
        <v>769</v>
      </c>
      <c r="B21" s="1" t="s">
        <v>791</v>
      </c>
      <c r="C21" s="1" t="s">
        <v>37</v>
      </c>
      <c r="D21" s="1">
        <v>0.05</v>
      </c>
      <c r="E21" s="15">
        <v>1135</v>
      </c>
      <c r="F21" s="15">
        <v>-1635</v>
      </c>
      <c r="G21" s="1">
        <v>0</v>
      </c>
      <c r="H21" s="1">
        <v>72459849.539607674</v>
      </c>
      <c r="I21" s="1"/>
      <c r="J21" s="1"/>
      <c r="K21" s="1"/>
      <c r="L21" s="1"/>
      <c r="M21" s="1"/>
      <c r="N21" s="1"/>
      <c r="O21" s="1"/>
      <c r="P21" s="1"/>
      <c r="Q21" s="1"/>
    </row>
    <row r="22" spans="1:17" x14ac:dyDescent="0.2">
      <c r="A22" s="6" t="s">
        <v>801</v>
      </c>
      <c r="B22" s="1" t="s">
        <v>35</v>
      </c>
      <c r="C22" s="1" t="s">
        <v>36</v>
      </c>
      <c r="D22" s="1">
        <v>0.05</v>
      </c>
      <c r="E22" s="1">
        <v>870</v>
      </c>
      <c r="F22" s="1">
        <v>-400</v>
      </c>
      <c r="G22" s="1">
        <v>0</v>
      </c>
      <c r="H22" s="1">
        <v>5833017.8879384175</v>
      </c>
      <c r="I22" s="1" t="s">
        <v>811</v>
      </c>
      <c r="J22" s="1"/>
      <c r="K22" s="1"/>
      <c r="L22" s="1"/>
      <c r="M22" s="1"/>
      <c r="N22" s="1"/>
      <c r="O22" s="1"/>
      <c r="P22" s="1"/>
      <c r="Q22" s="1"/>
    </row>
    <row r="23" spans="1:17" x14ac:dyDescent="0.2">
      <c r="A23" s="1" t="s">
        <v>800</v>
      </c>
      <c r="B23" s="1" t="s">
        <v>35</v>
      </c>
      <c r="C23" s="1" t="s">
        <v>36</v>
      </c>
      <c r="D23" s="1">
        <v>0.05</v>
      </c>
      <c r="E23" s="1">
        <v>700</v>
      </c>
      <c r="F23" s="1">
        <v>-700</v>
      </c>
      <c r="G23" s="1">
        <v>0</v>
      </c>
      <c r="H23" s="1">
        <v>10144378.935545074</v>
      </c>
      <c r="I23" s="1" t="s">
        <v>812</v>
      </c>
      <c r="J23" s="1"/>
      <c r="K23" s="1"/>
      <c r="L23" s="1"/>
      <c r="M23" s="1"/>
      <c r="N23" s="1"/>
      <c r="O23" s="1"/>
      <c r="P23" s="1"/>
      <c r="Q23" s="1"/>
    </row>
    <row r="24" spans="1:17" x14ac:dyDescent="0.2">
      <c r="A24" s="6" t="s">
        <v>802</v>
      </c>
      <c r="B24" s="1" t="s">
        <v>35</v>
      </c>
      <c r="C24" s="1" t="s">
        <v>36</v>
      </c>
      <c r="D24" s="1">
        <v>0.05</v>
      </c>
      <c r="E24" s="6">
        <v>1300</v>
      </c>
      <c r="F24" s="1">
        <v>-700</v>
      </c>
      <c r="G24" s="1">
        <v>0</v>
      </c>
      <c r="H24" s="1">
        <v>50359595.430027336</v>
      </c>
      <c r="I24" s="1" t="s">
        <v>813</v>
      </c>
      <c r="J24" s="1"/>
      <c r="K24" s="1"/>
      <c r="L24" s="1"/>
      <c r="M24" s="1"/>
      <c r="N24" s="1"/>
      <c r="O24" s="1"/>
      <c r="P24" s="1"/>
      <c r="Q24" s="1"/>
    </row>
    <row r="25" spans="1:17" x14ac:dyDescent="0.2">
      <c r="A25" s="1" t="s">
        <v>803</v>
      </c>
      <c r="B25" s="1" t="s">
        <v>35</v>
      </c>
      <c r="C25" s="1" t="s">
        <v>36</v>
      </c>
      <c r="D25" s="1">
        <v>0.05</v>
      </c>
      <c r="E25" s="1">
        <v>1100</v>
      </c>
      <c r="F25" s="1">
        <v>-1400</v>
      </c>
      <c r="G25" s="1">
        <v>0</v>
      </c>
      <c r="H25" s="1">
        <v>63583517.97100573</v>
      </c>
      <c r="I25" s="1" t="s">
        <v>814</v>
      </c>
      <c r="J25" s="1"/>
      <c r="K25" s="1"/>
      <c r="L25" s="1"/>
      <c r="M25" s="1"/>
      <c r="N25" s="1"/>
      <c r="O25" s="1"/>
      <c r="P25" s="1"/>
      <c r="Q25" s="1"/>
    </row>
    <row r="26" spans="1:17" x14ac:dyDescent="0.2">
      <c r="A26" s="1" t="s">
        <v>753</v>
      </c>
      <c r="B26" s="1" t="s">
        <v>35</v>
      </c>
      <c r="C26" s="1" t="s">
        <v>36</v>
      </c>
      <c r="D26" s="1">
        <v>0.05</v>
      </c>
      <c r="E26" s="1">
        <v>870</v>
      </c>
      <c r="F26" s="1">
        <v>-400</v>
      </c>
      <c r="G26" s="1">
        <v>0</v>
      </c>
      <c r="H26" s="1">
        <v>97820796.878470376</v>
      </c>
      <c r="I26" s="1" t="s">
        <v>815</v>
      </c>
      <c r="J26" s="1"/>
      <c r="K26" s="1"/>
      <c r="L26" s="1"/>
      <c r="M26" s="1"/>
      <c r="N26" s="1"/>
      <c r="O26" s="1"/>
      <c r="P26" s="1"/>
      <c r="Q26" s="1"/>
    </row>
    <row r="27" spans="1:17" x14ac:dyDescent="0.2">
      <c r="A27" s="1" t="s">
        <v>788</v>
      </c>
      <c r="B27" s="1" t="s">
        <v>35</v>
      </c>
      <c r="C27" s="1" t="s">
        <v>36</v>
      </c>
      <c r="D27" s="1">
        <v>0.05</v>
      </c>
      <c r="E27" s="1">
        <v>1250</v>
      </c>
      <c r="F27" s="1">
        <v>-1400</v>
      </c>
      <c r="G27" s="1">
        <v>0</v>
      </c>
      <c r="H27" s="1">
        <v>59054777.37478026</v>
      </c>
      <c r="I27" s="1" t="s">
        <v>816</v>
      </c>
      <c r="J27" s="1"/>
      <c r="K27" s="1"/>
      <c r="L27" s="1"/>
      <c r="M27" s="1"/>
      <c r="N27" s="1"/>
      <c r="O27" s="1"/>
      <c r="P27" s="1"/>
      <c r="Q27" s="1"/>
    </row>
    <row r="28" spans="1:17" x14ac:dyDescent="0.2">
      <c r="A28" s="1" t="s">
        <v>787</v>
      </c>
      <c r="B28" s="1" t="s">
        <v>35</v>
      </c>
      <c r="C28" s="1" t="s">
        <v>36</v>
      </c>
      <c r="D28" s="1">
        <v>0.05</v>
      </c>
      <c r="E28" s="1">
        <v>2800</v>
      </c>
      <c r="F28" s="1">
        <v>-2200</v>
      </c>
      <c r="G28" s="1">
        <v>0</v>
      </c>
      <c r="H28" s="1">
        <v>96733899.135376245</v>
      </c>
      <c r="I28" s="1" t="s">
        <v>817</v>
      </c>
      <c r="J28" s="1"/>
      <c r="K28" s="1"/>
      <c r="L28" s="1"/>
      <c r="M28" s="1"/>
      <c r="N28" s="1"/>
      <c r="O28" s="1"/>
      <c r="P28" s="1"/>
      <c r="Q28" s="1"/>
    </row>
    <row r="29" spans="1:17" x14ac:dyDescent="0.2">
      <c r="A29" s="1" t="s">
        <v>786</v>
      </c>
      <c r="B29" s="1" t="s">
        <v>35</v>
      </c>
      <c r="C29" s="1" t="s">
        <v>36</v>
      </c>
      <c r="D29" s="1">
        <v>0.05</v>
      </c>
      <c r="E29" s="1">
        <v>2800</v>
      </c>
      <c r="F29" s="1">
        <v>-2200</v>
      </c>
      <c r="G29" s="1">
        <v>0</v>
      </c>
      <c r="H29" s="1">
        <v>134413020.89597225</v>
      </c>
      <c r="I29" s="1" t="s">
        <v>818</v>
      </c>
      <c r="J29" s="1"/>
      <c r="K29" s="1"/>
      <c r="L29" s="1"/>
      <c r="M29" s="1"/>
      <c r="N29" s="1"/>
      <c r="O29" s="1"/>
      <c r="P29" s="1"/>
      <c r="Q29" s="1"/>
    </row>
    <row r="30" spans="1:17" x14ac:dyDescent="0.2">
      <c r="A30" s="1" t="s">
        <v>785</v>
      </c>
      <c r="B30" s="1" t="s">
        <v>35</v>
      </c>
      <c r="C30" s="1" t="s">
        <v>36</v>
      </c>
      <c r="D30" s="1">
        <v>0.05</v>
      </c>
      <c r="E30" s="1">
        <v>2000</v>
      </c>
      <c r="F30" s="1">
        <v>-1200</v>
      </c>
      <c r="G30" s="1">
        <v>0</v>
      </c>
      <c r="H30" s="1">
        <v>104704482.58473308</v>
      </c>
      <c r="I30" s="1" t="s">
        <v>819</v>
      </c>
      <c r="J30" s="1"/>
      <c r="K30" s="1"/>
      <c r="L30" s="1"/>
      <c r="M30" s="1"/>
      <c r="N30" s="1"/>
      <c r="O30" s="1"/>
      <c r="P30" s="1"/>
      <c r="Q30" s="1"/>
    </row>
    <row r="31" spans="1:17" x14ac:dyDescent="0.2">
      <c r="A31" s="6" t="s">
        <v>784</v>
      </c>
      <c r="B31" s="1" t="s">
        <v>35</v>
      </c>
      <c r="C31" s="1" t="s">
        <v>36</v>
      </c>
      <c r="D31" s="1">
        <v>0.05</v>
      </c>
      <c r="E31" s="1">
        <v>3000</v>
      </c>
      <c r="F31" s="1">
        <v>-2200</v>
      </c>
      <c r="G31" s="1">
        <v>0</v>
      </c>
      <c r="H31" s="1">
        <v>169918347.17038</v>
      </c>
      <c r="I31" s="1" t="s">
        <v>820</v>
      </c>
      <c r="J31" s="1"/>
      <c r="K31" s="1"/>
      <c r="L31" s="1"/>
      <c r="M31" s="1"/>
      <c r="N31" s="1"/>
      <c r="O31" s="1"/>
      <c r="P31" s="1"/>
      <c r="Q31" s="1"/>
    </row>
    <row r="32" spans="1:17" x14ac:dyDescent="0.2">
      <c r="A32" s="6" t="s">
        <v>783</v>
      </c>
      <c r="B32" s="1" t="s">
        <v>35</v>
      </c>
      <c r="C32" s="1" t="s">
        <v>36</v>
      </c>
      <c r="D32" s="1">
        <v>0.05</v>
      </c>
      <c r="E32" s="1">
        <v>3000</v>
      </c>
      <c r="F32" s="1">
        <v>-2200</v>
      </c>
      <c r="G32" s="1">
        <v>0</v>
      </c>
      <c r="H32" s="1">
        <v>176439733.62894469</v>
      </c>
      <c r="I32" s="1"/>
      <c r="J32" s="1"/>
      <c r="K32" s="1"/>
      <c r="L32" s="1"/>
      <c r="M32" s="1"/>
      <c r="N32" s="1"/>
      <c r="O32" s="1"/>
      <c r="P32" s="1"/>
      <c r="Q32" s="1"/>
    </row>
    <row r="33" spans="1:17" x14ac:dyDescent="0.2">
      <c r="A33" s="1" t="s">
        <v>776</v>
      </c>
      <c r="B33" s="1" t="s">
        <v>36</v>
      </c>
      <c r="C33" s="1" t="s">
        <v>38</v>
      </c>
      <c r="D33" s="1">
        <v>0.05</v>
      </c>
      <c r="E33" s="1">
        <v>800</v>
      </c>
      <c r="F33" s="1">
        <v>-800</v>
      </c>
      <c r="G33" s="1">
        <v>0</v>
      </c>
      <c r="H33" s="1">
        <v>110863569.79559974</v>
      </c>
      <c r="I33" s="1" t="s">
        <v>793</v>
      </c>
      <c r="J33" s="1"/>
      <c r="K33" s="1"/>
      <c r="L33" s="1"/>
      <c r="M33" s="1"/>
      <c r="N33" s="1"/>
      <c r="O33" s="1"/>
      <c r="P33" s="1"/>
      <c r="Q33" s="1"/>
    </row>
    <row r="34" spans="1:17" x14ac:dyDescent="0.2">
      <c r="A34" s="1" t="s">
        <v>755</v>
      </c>
      <c r="B34" s="1" t="s">
        <v>37</v>
      </c>
      <c r="C34" s="1" t="s">
        <v>38</v>
      </c>
      <c r="D34" s="1">
        <v>0.05</v>
      </c>
      <c r="E34" s="1">
        <v>700</v>
      </c>
      <c r="F34" s="1">
        <v>-700</v>
      </c>
      <c r="G34" s="1">
        <v>0</v>
      </c>
      <c r="H34" s="1">
        <v>143470502.08842322</v>
      </c>
      <c r="I34" s="1"/>
      <c r="J34" s="1"/>
      <c r="K34" s="1"/>
      <c r="L34" s="1"/>
      <c r="M34" s="1"/>
      <c r="N34" s="1"/>
      <c r="O34" s="1"/>
      <c r="P34" s="1"/>
      <c r="Q34" s="1"/>
    </row>
    <row r="35" spans="1:17" x14ac:dyDescent="0.2">
      <c r="A35" s="1" t="s">
        <v>777</v>
      </c>
      <c r="B35" s="1" t="s">
        <v>792</v>
      </c>
      <c r="C35" s="1" t="s">
        <v>35</v>
      </c>
      <c r="D35" s="1">
        <v>0.05</v>
      </c>
      <c r="E35" s="1">
        <v>1078</v>
      </c>
      <c r="F35" s="1">
        <v>-1078</v>
      </c>
      <c r="G35" s="1">
        <v>0</v>
      </c>
      <c r="H35" s="1">
        <v>112312766.7863919</v>
      </c>
      <c r="I35" s="1" t="s">
        <v>824</v>
      </c>
      <c r="J35" s="1"/>
      <c r="K35" s="1"/>
      <c r="L35" s="1"/>
      <c r="M35" s="1"/>
      <c r="N35" s="1"/>
      <c r="O35" s="1"/>
      <c r="P35" s="1"/>
      <c r="Q35" s="6"/>
    </row>
    <row r="36" spans="1:17" x14ac:dyDescent="0.2">
      <c r="A36" s="1" t="s">
        <v>778</v>
      </c>
      <c r="B36" s="1" t="s">
        <v>792</v>
      </c>
      <c r="C36" s="1" t="s">
        <v>35</v>
      </c>
      <c r="D36" s="1">
        <v>0.05</v>
      </c>
      <c r="E36" s="1">
        <v>1678</v>
      </c>
      <c r="F36" s="1">
        <v>-1678</v>
      </c>
      <c r="G36" s="1">
        <v>0</v>
      </c>
      <c r="H36" s="1">
        <v>188576758.42682898</v>
      </c>
      <c r="I36" s="1" t="s">
        <v>825</v>
      </c>
      <c r="J36" s="1"/>
      <c r="K36" s="1"/>
      <c r="L36" s="1"/>
      <c r="M36" s="1"/>
      <c r="N36" s="1"/>
      <c r="O36" s="1"/>
      <c r="P36" s="1"/>
      <c r="Q36" s="6"/>
    </row>
    <row r="37" spans="1:17" x14ac:dyDescent="0.2">
      <c r="A37" s="1" t="s">
        <v>779</v>
      </c>
      <c r="B37" s="1" t="s">
        <v>792</v>
      </c>
      <c r="C37" s="1" t="s">
        <v>35</v>
      </c>
      <c r="D37" s="1">
        <v>0.05</v>
      </c>
      <c r="E37" s="1">
        <v>1228</v>
      </c>
      <c r="F37" s="1">
        <v>-1228</v>
      </c>
      <c r="G37" s="1">
        <v>0</v>
      </c>
      <c r="H37" s="1">
        <v>118834153.2449566</v>
      </c>
      <c r="I37" s="1" t="s">
        <v>826</v>
      </c>
      <c r="J37" s="1"/>
      <c r="K37" s="1"/>
      <c r="L37" s="1"/>
      <c r="M37" s="1"/>
      <c r="N37" s="1"/>
      <c r="O37" s="1"/>
      <c r="P37" s="1"/>
      <c r="Q37" s="6"/>
    </row>
    <row r="38" spans="1:17" x14ac:dyDescent="0.2">
      <c r="A38" s="1" t="s">
        <v>780</v>
      </c>
      <c r="B38" s="1" t="s">
        <v>39</v>
      </c>
      <c r="C38" s="1" t="s">
        <v>35</v>
      </c>
      <c r="D38" s="1">
        <v>0.05</v>
      </c>
      <c r="E38" s="1">
        <v>1978</v>
      </c>
      <c r="F38" s="1">
        <v>-1978</v>
      </c>
      <c r="G38" s="1">
        <v>0</v>
      </c>
      <c r="H38" s="1">
        <v>200170334.35316622</v>
      </c>
      <c r="I38" s="1" t="s">
        <v>827</v>
      </c>
      <c r="J38" s="1"/>
      <c r="K38" s="1"/>
      <c r="L38" s="1"/>
      <c r="M38" s="1"/>
      <c r="N38" s="1"/>
      <c r="O38" s="1"/>
      <c r="P38" s="1"/>
      <c r="Q38" s="6"/>
    </row>
    <row r="39" spans="1:17" x14ac:dyDescent="0.2">
      <c r="A39" s="1"/>
      <c r="B39" s="1"/>
      <c r="C39" s="1"/>
      <c r="D39" s="1"/>
      <c r="E39" s="1"/>
      <c r="F39" s="1"/>
      <c r="G39" s="1"/>
      <c r="H39" s="1"/>
      <c r="I39" s="1"/>
      <c r="J39" s="1"/>
      <c r="K39" s="1"/>
      <c r="L39" s="1"/>
      <c r="M39" s="1"/>
      <c r="N39" s="1"/>
      <c r="O39" s="1"/>
      <c r="P39" s="1"/>
      <c r="Q39" s="1"/>
    </row>
    <row r="40" spans="1:17" x14ac:dyDescent="0.2">
      <c r="A40" s="1"/>
      <c r="B40" s="1"/>
      <c r="C40" s="1"/>
      <c r="D40" s="1"/>
      <c r="E40" s="1"/>
      <c r="F40" s="1"/>
      <c r="G40" s="1"/>
      <c r="H40" s="1"/>
      <c r="I40" s="1"/>
      <c r="J40" s="1"/>
      <c r="K40" s="1"/>
      <c r="L40" s="1"/>
      <c r="M40" s="1"/>
      <c r="N40" s="1"/>
      <c r="O40" s="1"/>
      <c r="P40" s="1"/>
      <c r="Q40" s="1"/>
    </row>
    <row r="41" spans="1:17" x14ac:dyDescent="0.2">
      <c r="A41" s="1"/>
      <c r="B41" s="1"/>
      <c r="C41" s="1"/>
      <c r="D41" s="1"/>
      <c r="E41" s="1"/>
      <c r="F41" s="1"/>
      <c r="G41" s="1"/>
      <c r="H41" s="1"/>
      <c r="I41" s="1"/>
      <c r="J41" s="1"/>
      <c r="K41" s="1"/>
      <c r="L41" s="1"/>
      <c r="M41" s="1"/>
      <c r="N41" s="1"/>
      <c r="O41" s="1"/>
      <c r="P41" s="1"/>
      <c r="Q41"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8"/>
  <sheetViews>
    <sheetView topLeftCell="L1" workbookViewId="0">
      <selection activeCell="U10" sqref="U10"/>
    </sheetView>
  </sheetViews>
  <sheetFormatPr baseColWidth="10" defaultColWidth="11" defaultRowHeight="16" x14ac:dyDescent="0.2"/>
  <cols>
    <col min="1" max="1" width="17.83203125" customWidth="1"/>
    <col min="2" max="2" width="12.83203125" customWidth="1"/>
    <col min="3" max="3" width="12.33203125" customWidth="1"/>
    <col min="4" max="4" width="24.1640625" customWidth="1"/>
    <col min="5" max="5" width="13.33203125" customWidth="1"/>
    <col min="16" max="16" width="12.33203125" customWidth="1"/>
  </cols>
  <sheetData>
    <row r="1" spans="1:20" x14ac:dyDescent="0.2">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549</v>
      </c>
      <c r="Q1" s="1" t="s">
        <v>27</v>
      </c>
      <c r="R1" s="1" t="s">
        <v>28</v>
      </c>
      <c r="S1" s="1" t="s">
        <v>29</v>
      </c>
      <c r="T1" s="1" t="s">
        <v>565</v>
      </c>
    </row>
    <row r="2" spans="1:20" x14ac:dyDescent="0.2">
      <c r="A2" s="1" t="s">
        <v>41</v>
      </c>
      <c r="B2" s="1" t="s">
        <v>119</v>
      </c>
      <c r="C2" s="1" t="s">
        <v>36</v>
      </c>
      <c r="D2" s="1" t="s">
        <v>101</v>
      </c>
      <c r="E2" s="1">
        <f t="shared" ref="E2:E33" si="0">VLOOKUP(B2,All_limits,2,FALSE)</f>
        <v>660</v>
      </c>
      <c r="F2" s="1">
        <f t="shared" ref="F2:F33" si="1">VLOOKUP(B2,All_limits,3,FALSE)</f>
        <v>250</v>
      </c>
      <c r="G2" s="1">
        <v>0</v>
      </c>
      <c r="H2" s="1">
        <v>0</v>
      </c>
      <c r="I2" s="1">
        <f t="shared" ref="I2:I33" si="2">VLOOKUP(B2,All_limits,6,FALSE)</f>
        <v>8</v>
      </c>
      <c r="J2" s="1">
        <f>I2</f>
        <v>8</v>
      </c>
      <c r="K2" s="1">
        <f t="shared" ref="K2:K33" si="3">VLOOKUP(B2,All_limits,4,FALSE)</f>
        <v>310.02</v>
      </c>
      <c r="L2" s="1">
        <f t="shared" ref="L2:L33" si="4">VLOOKUP(B2,All_limits,5,FALSE)</f>
        <v>229.98000000000002</v>
      </c>
      <c r="M2" s="1">
        <v>310.02</v>
      </c>
      <c r="N2" s="1">
        <v>229.98000000000002</v>
      </c>
      <c r="O2" s="1">
        <v>1</v>
      </c>
      <c r="P2" s="1">
        <v>35673000</v>
      </c>
      <c r="Q2" s="1">
        <v>0</v>
      </c>
      <c r="R2" s="1">
        <v>18.925999999999998</v>
      </c>
      <c r="S2" s="1">
        <v>0</v>
      </c>
      <c r="T2" s="1">
        <v>912.64</v>
      </c>
    </row>
    <row r="3" spans="1:20" x14ac:dyDescent="0.2">
      <c r="A3" s="1" t="s">
        <v>41</v>
      </c>
      <c r="B3" s="1" t="s">
        <v>120</v>
      </c>
      <c r="C3" s="1" t="s">
        <v>36</v>
      </c>
      <c r="D3" s="1" t="s">
        <v>101</v>
      </c>
      <c r="E3" s="1">
        <f t="shared" si="0"/>
        <v>685</v>
      </c>
      <c r="F3" s="1">
        <f t="shared" si="1"/>
        <v>250</v>
      </c>
      <c r="G3" s="1">
        <v>0</v>
      </c>
      <c r="H3" s="1">
        <v>0</v>
      </c>
      <c r="I3" s="1">
        <f t="shared" si="2"/>
        <v>8</v>
      </c>
      <c r="J3" s="1">
        <f t="shared" ref="J3:J66" si="5">I3</f>
        <v>8</v>
      </c>
      <c r="K3" s="1">
        <f t="shared" si="3"/>
        <v>310.02</v>
      </c>
      <c r="L3" s="1">
        <f t="shared" si="4"/>
        <v>229.98000000000002</v>
      </c>
      <c r="M3" s="1">
        <v>310.02</v>
      </c>
      <c r="N3" s="1">
        <v>229.98000000000002</v>
      </c>
      <c r="O3" s="1">
        <v>1</v>
      </c>
      <c r="P3" s="1">
        <v>37024250</v>
      </c>
      <c r="Q3" s="1">
        <v>0</v>
      </c>
      <c r="R3" s="1">
        <v>18.925999999999998</v>
      </c>
      <c r="S3" s="1">
        <v>0</v>
      </c>
      <c r="T3" s="1">
        <v>912.64</v>
      </c>
    </row>
    <row r="4" spans="1:20" x14ac:dyDescent="0.2">
      <c r="A4" s="1" t="s">
        <v>41</v>
      </c>
      <c r="B4" s="1" t="s">
        <v>121</v>
      </c>
      <c r="C4" s="1" t="s">
        <v>36</v>
      </c>
      <c r="D4" s="1" t="s">
        <v>101</v>
      </c>
      <c r="E4" s="1">
        <f t="shared" si="0"/>
        <v>660</v>
      </c>
      <c r="F4" s="1">
        <f t="shared" si="1"/>
        <v>250</v>
      </c>
      <c r="G4" s="1">
        <v>0</v>
      </c>
      <c r="H4" s="1">
        <v>0</v>
      </c>
      <c r="I4" s="1">
        <f t="shared" si="2"/>
        <v>8</v>
      </c>
      <c r="J4" s="1">
        <f t="shared" si="5"/>
        <v>8</v>
      </c>
      <c r="K4" s="1">
        <f t="shared" si="3"/>
        <v>310.02</v>
      </c>
      <c r="L4" s="1">
        <f t="shared" si="4"/>
        <v>229.98000000000002</v>
      </c>
      <c r="M4" s="1">
        <v>310.02</v>
      </c>
      <c r="N4" s="1">
        <v>229.98000000000002</v>
      </c>
      <c r="O4" s="1">
        <v>1</v>
      </c>
      <c r="P4" s="1">
        <v>35673000</v>
      </c>
      <c r="Q4" s="1">
        <v>0</v>
      </c>
      <c r="R4" s="1">
        <v>18.925999999999998</v>
      </c>
      <c r="S4" s="1">
        <v>0</v>
      </c>
      <c r="T4" s="1">
        <v>912.64</v>
      </c>
    </row>
    <row r="5" spans="1:20" x14ac:dyDescent="0.2">
      <c r="A5" s="1" t="s">
        <v>41</v>
      </c>
      <c r="B5" s="1" t="s">
        <v>122</v>
      </c>
      <c r="C5" s="1" t="s">
        <v>36</v>
      </c>
      <c r="D5" s="1" t="s">
        <v>101</v>
      </c>
      <c r="E5" s="1">
        <f t="shared" si="0"/>
        <v>685</v>
      </c>
      <c r="F5" s="1">
        <f t="shared" si="1"/>
        <v>250</v>
      </c>
      <c r="G5" s="1">
        <v>0</v>
      </c>
      <c r="H5" s="1">
        <v>0</v>
      </c>
      <c r="I5" s="1">
        <f t="shared" si="2"/>
        <v>8</v>
      </c>
      <c r="J5" s="1">
        <f t="shared" si="5"/>
        <v>8</v>
      </c>
      <c r="K5" s="1">
        <f t="shared" si="3"/>
        <v>310.02</v>
      </c>
      <c r="L5" s="1">
        <f t="shared" si="4"/>
        <v>229.98000000000002</v>
      </c>
      <c r="M5" s="1">
        <v>310.02</v>
      </c>
      <c r="N5" s="1">
        <v>229.98000000000002</v>
      </c>
      <c r="O5" s="1">
        <v>1</v>
      </c>
      <c r="P5" s="1">
        <v>37024250</v>
      </c>
      <c r="Q5" s="1">
        <v>0</v>
      </c>
      <c r="R5" s="1">
        <v>18.925999999999998</v>
      </c>
      <c r="S5" s="1">
        <v>0</v>
      </c>
      <c r="T5" s="1">
        <v>912.64</v>
      </c>
    </row>
    <row r="6" spans="1:20" x14ac:dyDescent="0.2">
      <c r="A6" s="1" t="s">
        <v>42</v>
      </c>
      <c r="B6" s="1" t="s">
        <v>123</v>
      </c>
      <c r="C6" s="1" t="s">
        <v>36</v>
      </c>
      <c r="D6" s="1" t="s">
        <v>101</v>
      </c>
      <c r="E6" s="1">
        <f t="shared" si="0"/>
        <v>720</v>
      </c>
      <c r="F6" s="1">
        <f t="shared" si="1"/>
        <v>180</v>
      </c>
      <c r="G6" s="1">
        <v>0</v>
      </c>
      <c r="H6" s="1">
        <v>0</v>
      </c>
      <c r="I6" s="1">
        <f t="shared" si="2"/>
        <v>8</v>
      </c>
      <c r="J6" s="1">
        <f t="shared" si="5"/>
        <v>8</v>
      </c>
      <c r="K6" s="1">
        <f t="shared" si="3"/>
        <v>300</v>
      </c>
      <c r="L6" s="1">
        <f t="shared" si="4"/>
        <v>300</v>
      </c>
      <c r="M6" s="1">
        <v>300</v>
      </c>
      <c r="N6" s="1">
        <v>300</v>
      </c>
      <c r="O6" s="1">
        <v>1</v>
      </c>
      <c r="P6" s="1">
        <v>38916000</v>
      </c>
      <c r="Q6" s="1">
        <v>0</v>
      </c>
      <c r="R6" s="1">
        <v>37.223999999999997</v>
      </c>
      <c r="S6" s="1">
        <v>0</v>
      </c>
      <c r="T6" s="1">
        <v>910.14</v>
      </c>
    </row>
    <row r="7" spans="1:20" x14ac:dyDescent="0.2">
      <c r="A7" s="1" t="s">
        <v>42</v>
      </c>
      <c r="B7" s="1" t="s">
        <v>124</v>
      </c>
      <c r="C7" s="1" t="s">
        <v>36</v>
      </c>
      <c r="D7" s="1" t="s">
        <v>101</v>
      </c>
      <c r="E7" s="1">
        <f t="shared" si="0"/>
        <v>720</v>
      </c>
      <c r="F7" s="1">
        <f t="shared" si="1"/>
        <v>180</v>
      </c>
      <c r="G7" s="1">
        <v>0</v>
      </c>
      <c r="H7" s="1">
        <v>0</v>
      </c>
      <c r="I7" s="1">
        <f t="shared" si="2"/>
        <v>8</v>
      </c>
      <c r="J7" s="1">
        <f t="shared" si="5"/>
        <v>8</v>
      </c>
      <c r="K7" s="1">
        <f t="shared" si="3"/>
        <v>300</v>
      </c>
      <c r="L7" s="1">
        <f t="shared" si="4"/>
        <v>300</v>
      </c>
      <c r="M7" s="1">
        <v>300</v>
      </c>
      <c r="N7" s="1">
        <v>300</v>
      </c>
      <c r="O7" s="1">
        <v>1</v>
      </c>
      <c r="P7" s="1">
        <v>38916000</v>
      </c>
      <c r="Q7" s="1">
        <v>0</v>
      </c>
      <c r="R7" s="1">
        <v>37.223999999999997</v>
      </c>
      <c r="S7" s="1">
        <v>0</v>
      </c>
      <c r="T7" s="1">
        <v>910.14</v>
      </c>
    </row>
    <row r="8" spans="1:20" x14ac:dyDescent="0.2">
      <c r="A8" s="1" t="s">
        <v>42</v>
      </c>
      <c r="B8" s="1" t="s">
        <v>125</v>
      </c>
      <c r="C8" s="1" t="s">
        <v>36</v>
      </c>
      <c r="D8" s="1" t="s">
        <v>101</v>
      </c>
      <c r="E8" s="1">
        <f t="shared" si="0"/>
        <v>720</v>
      </c>
      <c r="F8" s="1">
        <f t="shared" si="1"/>
        <v>180</v>
      </c>
      <c r="G8" s="1">
        <v>0</v>
      </c>
      <c r="H8" s="1">
        <v>0</v>
      </c>
      <c r="I8" s="1">
        <f t="shared" si="2"/>
        <v>8</v>
      </c>
      <c r="J8" s="1">
        <f t="shared" si="5"/>
        <v>8</v>
      </c>
      <c r="K8" s="1">
        <f t="shared" si="3"/>
        <v>300</v>
      </c>
      <c r="L8" s="1">
        <f t="shared" si="4"/>
        <v>300</v>
      </c>
      <c r="M8" s="1">
        <v>300</v>
      </c>
      <c r="N8" s="1">
        <v>300</v>
      </c>
      <c r="O8" s="1">
        <v>1</v>
      </c>
      <c r="P8" s="1">
        <v>38916000</v>
      </c>
      <c r="Q8" s="1">
        <v>0</v>
      </c>
      <c r="R8" s="1">
        <v>37.223999999999997</v>
      </c>
      <c r="S8" s="1">
        <v>0</v>
      </c>
      <c r="T8" s="1">
        <v>910.14</v>
      </c>
    </row>
    <row r="9" spans="1:20" x14ac:dyDescent="0.2">
      <c r="A9" s="1" t="s">
        <v>42</v>
      </c>
      <c r="B9" s="1" t="s">
        <v>126</v>
      </c>
      <c r="C9" s="1" t="s">
        <v>36</v>
      </c>
      <c r="D9" s="1" t="s">
        <v>101</v>
      </c>
      <c r="E9" s="1">
        <f t="shared" si="0"/>
        <v>720</v>
      </c>
      <c r="F9" s="1">
        <f t="shared" si="1"/>
        <v>180</v>
      </c>
      <c r="G9" s="1">
        <v>0</v>
      </c>
      <c r="H9" s="1">
        <v>0</v>
      </c>
      <c r="I9" s="1">
        <f t="shared" si="2"/>
        <v>8</v>
      </c>
      <c r="J9" s="1">
        <f t="shared" si="5"/>
        <v>8</v>
      </c>
      <c r="K9" s="1">
        <f t="shared" si="3"/>
        <v>300</v>
      </c>
      <c r="L9" s="1">
        <f t="shared" si="4"/>
        <v>300</v>
      </c>
      <c r="M9" s="1">
        <v>300</v>
      </c>
      <c r="N9" s="1">
        <v>300</v>
      </c>
      <c r="O9" s="1">
        <v>1</v>
      </c>
      <c r="P9" s="1">
        <v>38916000</v>
      </c>
      <c r="Q9" s="1">
        <v>0</v>
      </c>
      <c r="R9" s="1">
        <v>37.223999999999997</v>
      </c>
      <c r="S9" s="1">
        <v>0</v>
      </c>
      <c r="T9" s="1">
        <v>910.14</v>
      </c>
    </row>
    <row r="10" spans="1:20" x14ac:dyDescent="0.2">
      <c r="A10" s="1" t="s">
        <v>43</v>
      </c>
      <c r="B10" s="1" t="s">
        <v>127</v>
      </c>
      <c r="C10" s="1" t="s">
        <v>36</v>
      </c>
      <c r="D10" s="1" t="s">
        <v>101</v>
      </c>
      <c r="E10" s="1">
        <f t="shared" si="0"/>
        <v>450</v>
      </c>
      <c r="F10" s="1">
        <f t="shared" si="1"/>
        <v>220</v>
      </c>
      <c r="G10" s="1">
        <v>0</v>
      </c>
      <c r="H10" s="1">
        <v>0</v>
      </c>
      <c r="I10" s="1">
        <f t="shared" si="2"/>
        <v>8</v>
      </c>
      <c r="J10" s="1">
        <f t="shared" si="5"/>
        <v>8</v>
      </c>
      <c r="K10" s="1">
        <f t="shared" si="3"/>
        <v>240</v>
      </c>
      <c r="L10" s="1">
        <f t="shared" si="4"/>
        <v>180</v>
      </c>
      <c r="M10" s="1">
        <v>240</v>
      </c>
      <c r="N10" s="1">
        <v>180</v>
      </c>
      <c r="O10" s="1">
        <v>1</v>
      </c>
      <c r="P10" s="1">
        <v>24322500</v>
      </c>
      <c r="Q10" s="1">
        <v>0</v>
      </c>
      <c r="R10" s="1">
        <v>19.998000000000001</v>
      </c>
      <c r="S10" s="1">
        <v>0</v>
      </c>
      <c r="T10" s="1">
        <v>980.59</v>
      </c>
    </row>
    <row r="11" spans="1:20" x14ac:dyDescent="0.2">
      <c r="A11" s="1" t="s">
        <v>43</v>
      </c>
      <c r="B11" s="1" t="s">
        <v>128</v>
      </c>
      <c r="C11" s="1" t="s">
        <v>36</v>
      </c>
      <c r="D11" s="1" t="s">
        <v>101</v>
      </c>
      <c r="E11" s="1">
        <f t="shared" si="0"/>
        <v>450</v>
      </c>
      <c r="F11" s="1">
        <f t="shared" si="1"/>
        <v>220</v>
      </c>
      <c r="G11" s="1">
        <v>0</v>
      </c>
      <c r="H11" s="1">
        <v>0</v>
      </c>
      <c r="I11" s="1">
        <f t="shared" si="2"/>
        <v>8</v>
      </c>
      <c r="J11" s="1">
        <f t="shared" si="5"/>
        <v>8</v>
      </c>
      <c r="K11" s="1">
        <f t="shared" si="3"/>
        <v>240</v>
      </c>
      <c r="L11" s="1">
        <f t="shared" si="4"/>
        <v>180</v>
      </c>
      <c r="M11" s="1">
        <v>240</v>
      </c>
      <c r="N11" s="1">
        <v>180</v>
      </c>
      <c r="O11" s="1">
        <v>1</v>
      </c>
      <c r="P11" s="1">
        <v>24322500</v>
      </c>
      <c r="Q11" s="1">
        <v>0</v>
      </c>
      <c r="R11" s="1">
        <v>19.998000000000001</v>
      </c>
      <c r="S11" s="1">
        <v>0</v>
      </c>
      <c r="T11" s="1">
        <v>980.59</v>
      </c>
    </row>
    <row r="12" spans="1:20" x14ac:dyDescent="0.2">
      <c r="A12" s="1" t="s">
        <v>43</v>
      </c>
      <c r="B12" s="1" t="s">
        <v>129</v>
      </c>
      <c r="C12" s="1" t="s">
        <v>36</v>
      </c>
      <c r="D12" s="1" t="s">
        <v>101</v>
      </c>
      <c r="E12" s="1">
        <f t="shared" si="0"/>
        <v>450</v>
      </c>
      <c r="F12" s="1">
        <f t="shared" si="1"/>
        <v>220</v>
      </c>
      <c r="G12" s="1">
        <v>0</v>
      </c>
      <c r="H12" s="1">
        <v>0</v>
      </c>
      <c r="I12" s="1">
        <f t="shared" si="2"/>
        <v>8</v>
      </c>
      <c r="J12" s="1">
        <f t="shared" si="5"/>
        <v>8</v>
      </c>
      <c r="K12" s="1">
        <f t="shared" si="3"/>
        <v>240</v>
      </c>
      <c r="L12" s="1">
        <f t="shared" si="4"/>
        <v>180</v>
      </c>
      <c r="M12" s="1">
        <v>240</v>
      </c>
      <c r="N12" s="1">
        <v>180</v>
      </c>
      <c r="O12" s="1">
        <v>1</v>
      </c>
      <c r="P12" s="1">
        <v>24322500</v>
      </c>
      <c r="Q12" s="1">
        <v>0</v>
      </c>
      <c r="R12" s="1">
        <v>19.998000000000001</v>
      </c>
      <c r="S12" s="1">
        <v>0</v>
      </c>
      <c r="T12" s="1">
        <v>980.59</v>
      </c>
    </row>
    <row r="13" spans="1:20" x14ac:dyDescent="0.2">
      <c r="A13" s="1" t="s">
        <v>43</v>
      </c>
      <c r="B13" s="1" t="s">
        <v>130</v>
      </c>
      <c r="C13" s="1" t="s">
        <v>36</v>
      </c>
      <c r="D13" s="1" t="s">
        <v>101</v>
      </c>
      <c r="E13" s="1">
        <f t="shared" si="0"/>
        <v>450</v>
      </c>
      <c r="F13" s="1">
        <f t="shared" si="1"/>
        <v>220</v>
      </c>
      <c r="G13" s="1">
        <v>0</v>
      </c>
      <c r="H13" s="1">
        <v>0</v>
      </c>
      <c r="I13" s="1">
        <f t="shared" si="2"/>
        <v>8</v>
      </c>
      <c r="J13" s="1">
        <f t="shared" si="5"/>
        <v>8</v>
      </c>
      <c r="K13" s="1">
        <f t="shared" si="3"/>
        <v>240</v>
      </c>
      <c r="L13" s="1">
        <f t="shared" si="4"/>
        <v>180</v>
      </c>
      <c r="M13" s="1">
        <v>240</v>
      </c>
      <c r="N13" s="1">
        <v>180</v>
      </c>
      <c r="O13" s="1">
        <v>1</v>
      </c>
      <c r="P13" s="1">
        <v>24322500</v>
      </c>
      <c r="Q13" s="1">
        <v>0</v>
      </c>
      <c r="R13" s="1">
        <v>19.998000000000001</v>
      </c>
      <c r="S13" s="1">
        <v>0</v>
      </c>
      <c r="T13" s="1">
        <v>980.59</v>
      </c>
    </row>
    <row r="14" spans="1:20" x14ac:dyDescent="0.2">
      <c r="A14" s="1" t="s">
        <v>44</v>
      </c>
      <c r="B14" s="1" t="s">
        <v>131</v>
      </c>
      <c r="C14" s="1" t="s">
        <v>36</v>
      </c>
      <c r="D14" s="1" t="s">
        <v>101</v>
      </c>
      <c r="E14" s="1">
        <f t="shared" si="0"/>
        <v>700</v>
      </c>
      <c r="F14" s="1">
        <f t="shared" si="1"/>
        <v>240</v>
      </c>
      <c r="G14" s="1">
        <v>0</v>
      </c>
      <c r="H14" s="1">
        <v>0</v>
      </c>
      <c r="I14" s="1">
        <f t="shared" si="2"/>
        <v>8</v>
      </c>
      <c r="J14" s="1">
        <f t="shared" si="5"/>
        <v>8</v>
      </c>
      <c r="K14" s="1">
        <f t="shared" si="3"/>
        <v>310.02</v>
      </c>
      <c r="L14" s="1">
        <f t="shared" si="4"/>
        <v>310.02</v>
      </c>
      <c r="M14" s="1">
        <v>310.02</v>
      </c>
      <c r="N14" s="1">
        <v>310.02</v>
      </c>
      <c r="O14" s="1">
        <v>1</v>
      </c>
      <c r="P14" s="1">
        <v>37835000</v>
      </c>
      <c r="Q14" s="1">
        <v>0</v>
      </c>
      <c r="R14" s="1">
        <v>36.207999999999998</v>
      </c>
      <c r="S14" s="1">
        <v>0</v>
      </c>
      <c r="T14" s="1">
        <v>908.52</v>
      </c>
    </row>
    <row r="15" spans="1:20" x14ac:dyDescent="0.2">
      <c r="A15" s="1" t="s">
        <v>44</v>
      </c>
      <c r="B15" s="1" t="s">
        <v>132</v>
      </c>
      <c r="C15" s="1" t="s">
        <v>36</v>
      </c>
      <c r="D15" s="1" t="s">
        <v>101</v>
      </c>
      <c r="E15" s="1">
        <f t="shared" si="0"/>
        <v>700</v>
      </c>
      <c r="F15" s="1">
        <f t="shared" si="1"/>
        <v>240</v>
      </c>
      <c r="G15" s="1">
        <v>0</v>
      </c>
      <c r="H15" s="1">
        <v>0</v>
      </c>
      <c r="I15" s="1">
        <f t="shared" si="2"/>
        <v>8</v>
      </c>
      <c r="J15" s="1">
        <f t="shared" si="5"/>
        <v>8</v>
      </c>
      <c r="K15" s="1">
        <f t="shared" si="3"/>
        <v>310.02</v>
      </c>
      <c r="L15" s="1">
        <f t="shared" si="4"/>
        <v>310.02</v>
      </c>
      <c r="M15" s="1">
        <v>310.02</v>
      </c>
      <c r="N15" s="1">
        <v>310.02</v>
      </c>
      <c r="O15" s="1">
        <v>1</v>
      </c>
      <c r="P15" s="1">
        <v>37835000</v>
      </c>
      <c r="Q15" s="1">
        <v>0</v>
      </c>
      <c r="R15" s="1">
        <v>36.207999999999998</v>
      </c>
      <c r="S15" s="1">
        <v>0</v>
      </c>
      <c r="T15" s="1">
        <v>908.52</v>
      </c>
    </row>
    <row r="16" spans="1:20" x14ac:dyDescent="0.2">
      <c r="A16" s="1" t="s">
        <v>45</v>
      </c>
      <c r="B16" s="1" t="s">
        <v>133</v>
      </c>
      <c r="C16" s="1" t="s">
        <v>36</v>
      </c>
      <c r="D16" s="1" t="s">
        <v>101</v>
      </c>
      <c r="E16" s="1">
        <f t="shared" si="0"/>
        <v>660</v>
      </c>
      <c r="F16" s="1">
        <f t="shared" si="1"/>
        <v>250</v>
      </c>
      <c r="G16" s="1">
        <v>0</v>
      </c>
      <c r="H16" s="1">
        <v>0</v>
      </c>
      <c r="I16" s="1">
        <f t="shared" si="2"/>
        <v>8</v>
      </c>
      <c r="J16" s="1">
        <f t="shared" si="5"/>
        <v>8</v>
      </c>
      <c r="K16" s="1">
        <f t="shared" si="3"/>
        <v>289.98</v>
      </c>
      <c r="L16" s="1">
        <f t="shared" si="4"/>
        <v>220.01999999999998</v>
      </c>
      <c r="M16" s="1">
        <v>289.98</v>
      </c>
      <c r="N16" s="1">
        <v>220.01999999999998</v>
      </c>
      <c r="O16" s="1">
        <v>1</v>
      </c>
      <c r="P16" s="1">
        <v>35673000</v>
      </c>
      <c r="Q16" s="1">
        <v>0</v>
      </c>
      <c r="R16" s="1">
        <v>34.473999999999997</v>
      </c>
      <c r="S16" s="1">
        <v>0</v>
      </c>
      <c r="T16" s="1">
        <v>908.31</v>
      </c>
    </row>
    <row r="17" spans="1:20" x14ac:dyDescent="0.2">
      <c r="A17" s="1" t="s">
        <v>45</v>
      </c>
      <c r="B17" s="1" t="s">
        <v>134</v>
      </c>
      <c r="C17" s="1" t="s">
        <v>36</v>
      </c>
      <c r="D17" s="1" t="s">
        <v>101</v>
      </c>
      <c r="E17" s="1">
        <f t="shared" si="0"/>
        <v>660</v>
      </c>
      <c r="F17" s="1">
        <f t="shared" si="1"/>
        <v>250</v>
      </c>
      <c r="G17" s="1">
        <v>0</v>
      </c>
      <c r="H17" s="1">
        <v>0</v>
      </c>
      <c r="I17" s="1">
        <f t="shared" si="2"/>
        <v>8</v>
      </c>
      <c r="J17" s="1">
        <f t="shared" si="5"/>
        <v>8</v>
      </c>
      <c r="K17" s="1">
        <f t="shared" si="3"/>
        <v>289.98</v>
      </c>
      <c r="L17" s="1">
        <f t="shared" si="4"/>
        <v>220.01999999999998</v>
      </c>
      <c r="M17" s="1">
        <v>289.98</v>
      </c>
      <c r="N17" s="1">
        <v>220.01999999999998</v>
      </c>
      <c r="O17" s="1">
        <v>1</v>
      </c>
      <c r="P17" s="1">
        <v>35673000</v>
      </c>
      <c r="Q17" s="1">
        <v>0</v>
      </c>
      <c r="R17" s="1">
        <v>34.473999999999997</v>
      </c>
      <c r="S17" s="1">
        <v>0</v>
      </c>
      <c r="T17" s="1">
        <v>908.31</v>
      </c>
    </row>
    <row r="18" spans="1:20" x14ac:dyDescent="0.2">
      <c r="A18" s="1" t="s">
        <v>46</v>
      </c>
      <c r="B18" s="1" t="s">
        <v>135</v>
      </c>
      <c r="C18" s="1" t="s">
        <v>37</v>
      </c>
      <c r="D18" s="1" t="s">
        <v>101</v>
      </c>
      <c r="E18" s="1">
        <f t="shared" si="0"/>
        <v>350</v>
      </c>
      <c r="F18" s="1">
        <f t="shared" si="1"/>
        <v>140</v>
      </c>
      <c r="G18" s="1">
        <v>0</v>
      </c>
      <c r="H18" s="1">
        <v>0</v>
      </c>
      <c r="I18" s="1">
        <f t="shared" si="2"/>
        <v>8</v>
      </c>
      <c r="J18" s="1">
        <f t="shared" si="5"/>
        <v>8</v>
      </c>
      <c r="K18" s="1">
        <f t="shared" si="3"/>
        <v>190.01999999999998</v>
      </c>
      <c r="L18" s="1">
        <f t="shared" si="4"/>
        <v>190.01999999999998</v>
      </c>
      <c r="M18" s="1">
        <v>190.01999999999998</v>
      </c>
      <c r="N18" s="1">
        <v>190.01999999999998</v>
      </c>
      <c r="O18" s="1">
        <v>1</v>
      </c>
      <c r="P18" s="1">
        <v>18917500</v>
      </c>
      <c r="Q18" s="1">
        <v>0</v>
      </c>
      <c r="R18" s="1">
        <v>23.791</v>
      </c>
      <c r="S18" s="1">
        <v>0</v>
      </c>
      <c r="T18" s="1">
        <v>931.34</v>
      </c>
    </row>
    <row r="19" spans="1:20" x14ac:dyDescent="0.2">
      <c r="A19" s="1" t="s">
        <v>46</v>
      </c>
      <c r="B19" s="1" t="s">
        <v>136</v>
      </c>
      <c r="C19" s="1" t="s">
        <v>37</v>
      </c>
      <c r="D19" s="1" t="s">
        <v>101</v>
      </c>
      <c r="E19" s="1">
        <f t="shared" si="0"/>
        <v>350</v>
      </c>
      <c r="F19" s="1">
        <f t="shared" si="1"/>
        <v>140</v>
      </c>
      <c r="G19" s="1">
        <v>0</v>
      </c>
      <c r="H19" s="1">
        <v>0</v>
      </c>
      <c r="I19" s="1">
        <f t="shared" si="2"/>
        <v>8</v>
      </c>
      <c r="J19" s="1">
        <f t="shared" si="5"/>
        <v>8</v>
      </c>
      <c r="K19" s="1">
        <f t="shared" si="3"/>
        <v>190.01999999999998</v>
      </c>
      <c r="L19" s="1">
        <f t="shared" si="4"/>
        <v>190.01999999999998</v>
      </c>
      <c r="M19" s="1">
        <v>190.01999999999998</v>
      </c>
      <c r="N19" s="1">
        <v>190.01999999999998</v>
      </c>
      <c r="O19" s="1">
        <v>1</v>
      </c>
      <c r="P19" s="1">
        <v>18917500</v>
      </c>
      <c r="Q19" s="1">
        <v>0</v>
      </c>
      <c r="R19" s="1">
        <v>23.791</v>
      </c>
      <c r="S19" s="1">
        <v>0</v>
      </c>
      <c r="T19" s="1">
        <v>931.34</v>
      </c>
    </row>
    <row r="20" spans="1:20" x14ac:dyDescent="0.2">
      <c r="A20" s="1" t="s">
        <v>47</v>
      </c>
      <c r="B20" s="1" t="s">
        <v>137</v>
      </c>
      <c r="C20" s="1" t="s">
        <v>37</v>
      </c>
      <c r="D20" s="1" t="s">
        <v>102</v>
      </c>
      <c r="E20" s="1">
        <f t="shared" si="0"/>
        <v>420</v>
      </c>
      <c r="F20" s="1">
        <f t="shared" si="1"/>
        <v>121</v>
      </c>
      <c r="G20" s="1">
        <v>0</v>
      </c>
      <c r="H20" s="1">
        <v>0</v>
      </c>
      <c r="I20" s="1">
        <f t="shared" si="2"/>
        <v>8</v>
      </c>
      <c r="J20" s="1">
        <f t="shared" si="5"/>
        <v>8</v>
      </c>
      <c r="K20" s="1">
        <f t="shared" si="3"/>
        <v>229.98000000000002</v>
      </c>
      <c r="L20" s="1">
        <f t="shared" si="4"/>
        <v>229.98000000000002</v>
      </c>
      <c r="M20" s="1">
        <v>229.98000000000002</v>
      </c>
      <c r="N20" s="1">
        <v>229.98000000000002</v>
      </c>
      <c r="O20" s="1">
        <v>1</v>
      </c>
      <c r="P20" s="1">
        <v>22701000</v>
      </c>
      <c r="Q20" s="1">
        <v>0</v>
      </c>
      <c r="R20" s="1">
        <v>24.094000000000001</v>
      </c>
      <c r="S20" s="1">
        <v>0</v>
      </c>
      <c r="T20" s="1">
        <v>906.91</v>
      </c>
    </row>
    <row r="21" spans="1:20" x14ac:dyDescent="0.2">
      <c r="A21" s="1" t="s">
        <v>47</v>
      </c>
      <c r="B21" s="1" t="s">
        <v>138</v>
      </c>
      <c r="C21" s="1" t="s">
        <v>37</v>
      </c>
      <c r="D21" s="1" t="s">
        <v>102</v>
      </c>
      <c r="E21" s="1">
        <f t="shared" si="0"/>
        <v>420</v>
      </c>
      <c r="F21" s="1">
        <f t="shared" si="1"/>
        <v>121</v>
      </c>
      <c r="G21" s="1">
        <v>0</v>
      </c>
      <c r="H21" s="1">
        <v>0</v>
      </c>
      <c r="I21" s="1">
        <f t="shared" si="2"/>
        <v>8</v>
      </c>
      <c r="J21" s="1">
        <f t="shared" si="5"/>
        <v>8</v>
      </c>
      <c r="K21" s="1">
        <f t="shared" si="3"/>
        <v>229.98000000000002</v>
      </c>
      <c r="L21" s="1">
        <f t="shared" si="4"/>
        <v>229.98000000000002</v>
      </c>
      <c r="M21" s="1">
        <v>229.98000000000002</v>
      </c>
      <c r="N21" s="1">
        <v>229.98000000000002</v>
      </c>
      <c r="O21" s="1">
        <v>1</v>
      </c>
      <c r="P21" s="1">
        <v>22701000</v>
      </c>
      <c r="Q21" s="1">
        <v>0</v>
      </c>
      <c r="R21" s="1">
        <v>24.094000000000001</v>
      </c>
      <c r="S21" s="1">
        <v>0</v>
      </c>
      <c r="T21" s="1">
        <v>906.91</v>
      </c>
    </row>
    <row r="22" spans="1:20" x14ac:dyDescent="0.2">
      <c r="A22" s="1" t="s">
        <v>48</v>
      </c>
      <c r="B22" s="1" t="s">
        <v>139</v>
      </c>
      <c r="C22" s="1" t="s">
        <v>37</v>
      </c>
      <c r="D22" s="1" t="s">
        <v>101</v>
      </c>
      <c r="E22" s="1">
        <f t="shared" si="0"/>
        <v>280</v>
      </c>
      <c r="F22" s="1">
        <f t="shared" si="1"/>
        <v>110</v>
      </c>
      <c r="G22" s="1">
        <v>0</v>
      </c>
      <c r="H22" s="1">
        <v>0</v>
      </c>
      <c r="I22" s="1">
        <f t="shared" si="2"/>
        <v>8</v>
      </c>
      <c r="J22" s="1">
        <f t="shared" si="5"/>
        <v>8</v>
      </c>
      <c r="K22" s="1">
        <f t="shared" si="3"/>
        <v>289.98</v>
      </c>
      <c r="L22" s="1">
        <f t="shared" si="4"/>
        <v>300</v>
      </c>
      <c r="M22" s="1">
        <v>289.98</v>
      </c>
      <c r="N22" s="1">
        <v>300</v>
      </c>
      <c r="O22" s="1">
        <v>1</v>
      </c>
      <c r="P22" s="1">
        <v>15134000</v>
      </c>
      <c r="Q22" s="1">
        <v>0</v>
      </c>
      <c r="R22" s="1">
        <v>26.638000000000002</v>
      </c>
      <c r="S22" s="1">
        <v>0</v>
      </c>
      <c r="T22" s="1">
        <v>971.76</v>
      </c>
    </row>
    <row r="23" spans="1:20" x14ac:dyDescent="0.2">
      <c r="A23" s="1" t="s">
        <v>48</v>
      </c>
      <c r="B23" s="1" t="s">
        <v>140</v>
      </c>
      <c r="C23" s="1" t="s">
        <v>37</v>
      </c>
      <c r="D23" s="1" t="s">
        <v>101</v>
      </c>
      <c r="E23" s="1">
        <f t="shared" si="0"/>
        <v>280</v>
      </c>
      <c r="F23" s="1">
        <f t="shared" si="1"/>
        <v>110</v>
      </c>
      <c r="G23" s="1">
        <v>0</v>
      </c>
      <c r="H23" s="1">
        <v>0</v>
      </c>
      <c r="I23" s="1">
        <f t="shared" si="2"/>
        <v>8</v>
      </c>
      <c r="J23" s="1">
        <f t="shared" si="5"/>
        <v>8</v>
      </c>
      <c r="K23" s="1">
        <f t="shared" si="3"/>
        <v>289.98</v>
      </c>
      <c r="L23" s="1">
        <f t="shared" si="4"/>
        <v>300</v>
      </c>
      <c r="M23" s="1">
        <v>289.98</v>
      </c>
      <c r="N23" s="1">
        <v>300</v>
      </c>
      <c r="O23" s="1">
        <v>1</v>
      </c>
      <c r="P23" s="1">
        <v>15134000</v>
      </c>
      <c r="Q23" s="1">
        <v>0</v>
      </c>
      <c r="R23" s="1">
        <v>26.638000000000002</v>
      </c>
      <c r="S23" s="1">
        <v>0</v>
      </c>
      <c r="T23" s="1">
        <v>971.76</v>
      </c>
    </row>
    <row r="24" spans="1:20" x14ac:dyDescent="0.2">
      <c r="A24" s="1" t="s">
        <v>48</v>
      </c>
      <c r="B24" s="1" t="s">
        <v>141</v>
      </c>
      <c r="C24" s="1" t="s">
        <v>37</v>
      </c>
      <c r="D24" s="1" t="s">
        <v>101</v>
      </c>
      <c r="E24" s="1">
        <f t="shared" si="0"/>
        <v>280</v>
      </c>
      <c r="F24" s="1">
        <f t="shared" si="1"/>
        <v>110</v>
      </c>
      <c r="G24" s="1">
        <v>0</v>
      </c>
      <c r="H24" s="1">
        <v>0</v>
      </c>
      <c r="I24" s="1">
        <f t="shared" si="2"/>
        <v>8</v>
      </c>
      <c r="J24" s="1">
        <f t="shared" si="5"/>
        <v>8</v>
      </c>
      <c r="K24" s="1">
        <f t="shared" si="3"/>
        <v>289.98</v>
      </c>
      <c r="L24" s="1">
        <f t="shared" si="4"/>
        <v>300</v>
      </c>
      <c r="M24" s="1">
        <v>289.98</v>
      </c>
      <c r="N24" s="1">
        <v>300</v>
      </c>
      <c r="O24" s="1">
        <v>1</v>
      </c>
      <c r="P24" s="1">
        <v>15134000</v>
      </c>
      <c r="Q24" s="1">
        <v>0</v>
      </c>
      <c r="R24" s="1">
        <v>26.638000000000002</v>
      </c>
      <c r="S24" s="1">
        <v>0</v>
      </c>
      <c r="T24" s="1">
        <v>971.76</v>
      </c>
    </row>
    <row r="25" spans="1:20" x14ac:dyDescent="0.2">
      <c r="A25" s="1" t="s">
        <v>48</v>
      </c>
      <c r="B25" s="1" t="s">
        <v>142</v>
      </c>
      <c r="C25" s="1" t="s">
        <v>37</v>
      </c>
      <c r="D25" s="1" t="s">
        <v>101</v>
      </c>
      <c r="E25" s="1">
        <f t="shared" si="0"/>
        <v>280</v>
      </c>
      <c r="F25" s="1">
        <f t="shared" si="1"/>
        <v>110</v>
      </c>
      <c r="G25" s="1">
        <v>0</v>
      </c>
      <c r="H25" s="1">
        <v>0</v>
      </c>
      <c r="I25" s="1">
        <f t="shared" si="2"/>
        <v>8</v>
      </c>
      <c r="J25" s="1">
        <f t="shared" si="5"/>
        <v>8</v>
      </c>
      <c r="K25" s="1">
        <f t="shared" si="3"/>
        <v>289.98</v>
      </c>
      <c r="L25" s="1">
        <f t="shared" si="4"/>
        <v>300</v>
      </c>
      <c r="M25" s="1">
        <v>289.98</v>
      </c>
      <c r="N25" s="1">
        <v>300</v>
      </c>
      <c r="O25" s="1">
        <v>1</v>
      </c>
      <c r="P25" s="1">
        <v>15134000</v>
      </c>
      <c r="Q25" s="1">
        <v>0</v>
      </c>
      <c r="R25" s="1">
        <v>26.638000000000002</v>
      </c>
      <c r="S25" s="1">
        <v>0</v>
      </c>
      <c r="T25" s="1">
        <v>971.76</v>
      </c>
    </row>
    <row r="26" spans="1:20" x14ac:dyDescent="0.2">
      <c r="A26" s="1" t="s">
        <v>48</v>
      </c>
      <c r="B26" s="1" t="s">
        <v>143</v>
      </c>
      <c r="C26" s="1" t="s">
        <v>37</v>
      </c>
      <c r="D26" s="1" t="s">
        <v>101</v>
      </c>
      <c r="E26" s="1">
        <f t="shared" si="0"/>
        <v>280</v>
      </c>
      <c r="F26" s="1">
        <f t="shared" si="1"/>
        <v>110</v>
      </c>
      <c r="G26" s="1">
        <v>0</v>
      </c>
      <c r="H26" s="1">
        <v>0</v>
      </c>
      <c r="I26" s="1">
        <f t="shared" si="2"/>
        <v>8</v>
      </c>
      <c r="J26" s="1">
        <f t="shared" si="5"/>
        <v>8</v>
      </c>
      <c r="K26" s="1">
        <f t="shared" si="3"/>
        <v>289.98</v>
      </c>
      <c r="L26" s="1">
        <f t="shared" si="4"/>
        <v>300</v>
      </c>
      <c r="M26" s="1">
        <v>289.98</v>
      </c>
      <c r="N26" s="1">
        <v>300</v>
      </c>
      <c r="O26" s="1">
        <v>1</v>
      </c>
      <c r="P26" s="1">
        <v>15134000</v>
      </c>
      <c r="Q26" s="1">
        <v>0</v>
      </c>
      <c r="R26" s="1">
        <v>26.638000000000002</v>
      </c>
      <c r="S26" s="1">
        <v>0</v>
      </c>
      <c r="T26" s="1">
        <v>971.76</v>
      </c>
    </row>
    <row r="27" spans="1:20" x14ac:dyDescent="0.2">
      <c r="A27" s="1" t="s">
        <v>48</v>
      </c>
      <c r="B27" s="1" t="s">
        <v>144</v>
      </c>
      <c r="C27" s="1" t="s">
        <v>37</v>
      </c>
      <c r="D27" s="1" t="s">
        <v>101</v>
      </c>
      <c r="E27" s="1">
        <f t="shared" si="0"/>
        <v>280</v>
      </c>
      <c r="F27" s="1">
        <f t="shared" si="1"/>
        <v>110</v>
      </c>
      <c r="G27" s="1">
        <v>0</v>
      </c>
      <c r="H27" s="1">
        <v>0</v>
      </c>
      <c r="I27" s="1">
        <f t="shared" si="2"/>
        <v>8</v>
      </c>
      <c r="J27" s="1">
        <f t="shared" si="5"/>
        <v>8</v>
      </c>
      <c r="K27" s="1">
        <f t="shared" si="3"/>
        <v>289.98</v>
      </c>
      <c r="L27" s="1">
        <f t="shared" si="4"/>
        <v>300</v>
      </c>
      <c r="M27" s="1">
        <v>289.98</v>
      </c>
      <c r="N27" s="1">
        <v>300</v>
      </c>
      <c r="O27" s="1">
        <v>1</v>
      </c>
      <c r="P27" s="1">
        <v>15134000</v>
      </c>
      <c r="Q27" s="1">
        <v>0</v>
      </c>
      <c r="R27" s="1">
        <v>26.638000000000002</v>
      </c>
      <c r="S27" s="1">
        <v>0</v>
      </c>
      <c r="T27" s="1">
        <v>971.76</v>
      </c>
    </row>
    <row r="28" spans="1:20" x14ac:dyDescent="0.2">
      <c r="A28" s="1" t="s">
        <v>49</v>
      </c>
      <c r="B28" s="1" t="s">
        <v>145</v>
      </c>
      <c r="C28" s="1" t="s">
        <v>37</v>
      </c>
      <c r="D28" s="1" t="s">
        <v>102</v>
      </c>
      <c r="E28" s="1">
        <f t="shared" si="0"/>
        <v>750</v>
      </c>
      <c r="F28" s="1">
        <f t="shared" si="1"/>
        <v>300</v>
      </c>
      <c r="G28" s="1">
        <v>0</v>
      </c>
      <c r="H28" s="1">
        <v>0</v>
      </c>
      <c r="I28" s="1">
        <f t="shared" si="2"/>
        <v>8</v>
      </c>
      <c r="J28" s="1">
        <f t="shared" si="5"/>
        <v>8</v>
      </c>
      <c r="K28" s="1">
        <f t="shared" si="3"/>
        <v>210</v>
      </c>
      <c r="L28" s="1">
        <f t="shared" si="4"/>
        <v>210</v>
      </c>
      <c r="M28" s="1">
        <v>300</v>
      </c>
      <c r="N28" s="1">
        <v>300</v>
      </c>
      <c r="O28" s="1">
        <v>1</v>
      </c>
      <c r="P28" s="1">
        <v>40537500</v>
      </c>
      <c r="Q28" s="1">
        <v>0</v>
      </c>
      <c r="R28" s="1">
        <v>16.603000000000002</v>
      </c>
      <c r="S28" s="1">
        <v>0</v>
      </c>
      <c r="T28" s="1">
        <v>831.04</v>
      </c>
    </row>
    <row r="29" spans="1:20" x14ac:dyDescent="0.2">
      <c r="A29" s="1" t="s">
        <v>50</v>
      </c>
      <c r="B29" s="1" t="s">
        <v>146</v>
      </c>
      <c r="C29" s="1" t="s">
        <v>37</v>
      </c>
      <c r="D29" s="1" t="s">
        <v>102</v>
      </c>
      <c r="E29" s="1">
        <f t="shared" si="0"/>
        <v>426</v>
      </c>
      <c r="F29" s="1">
        <f t="shared" si="1"/>
        <v>200</v>
      </c>
      <c r="G29" s="1">
        <v>0</v>
      </c>
      <c r="H29" s="1">
        <v>0</v>
      </c>
      <c r="I29" s="1">
        <f t="shared" si="2"/>
        <v>8</v>
      </c>
      <c r="J29" s="1">
        <f t="shared" si="5"/>
        <v>8</v>
      </c>
      <c r="K29" s="1">
        <f t="shared" si="3"/>
        <v>60</v>
      </c>
      <c r="L29" s="1">
        <f t="shared" si="4"/>
        <v>60</v>
      </c>
      <c r="M29" s="1">
        <v>200</v>
      </c>
      <c r="N29" s="1">
        <v>200</v>
      </c>
      <c r="O29" s="1">
        <v>1</v>
      </c>
      <c r="P29" s="1">
        <v>23025300</v>
      </c>
      <c r="Q29" s="1">
        <v>0</v>
      </c>
      <c r="R29" s="1">
        <v>15.696999999999999</v>
      </c>
      <c r="S29" s="1">
        <v>0</v>
      </c>
      <c r="T29" s="1">
        <v>841.6</v>
      </c>
    </row>
    <row r="30" spans="1:20" x14ac:dyDescent="0.2">
      <c r="A30" s="1" t="s">
        <v>50</v>
      </c>
      <c r="B30" s="1" t="s">
        <v>147</v>
      </c>
      <c r="C30" s="1" t="s">
        <v>37</v>
      </c>
      <c r="D30" s="1" t="s">
        <v>102</v>
      </c>
      <c r="E30" s="1">
        <f t="shared" si="0"/>
        <v>426</v>
      </c>
      <c r="F30" s="1">
        <f t="shared" si="1"/>
        <v>160</v>
      </c>
      <c r="G30" s="1">
        <v>0</v>
      </c>
      <c r="H30" s="1">
        <v>0</v>
      </c>
      <c r="I30" s="1">
        <f t="shared" si="2"/>
        <v>8</v>
      </c>
      <c r="J30" s="1">
        <f t="shared" si="5"/>
        <v>8</v>
      </c>
      <c r="K30" s="1">
        <f t="shared" si="3"/>
        <v>60</v>
      </c>
      <c r="L30" s="1">
        <f t="shared" si="4"/>
        <v>60</v>
      </c>
      <c r="M30" s="1">
        <v>160</v>
      </c>
      <c r="N30" s="1">
        <v>160</v>
      </c>
      <c r="O30" s="1">
        <v>1</v>
      </c>
      <c r="P30" s="1">
        <v>23025300</v>
      </c>
      <c r="Q30" s="1">
        <v>0</v>
      </c>
      <c r="R30" s="1">
        <v>15.696999999999999</v>
      </c>
      <c r="S30" s="1">
        <v>0</v>
      </c>
      <c r="T30" s="1">
        <v>841.6</v>
      </c>
    </row>
    <row r="31" spans="1:20" x14ac:dyDescent="0.2">
      <c r="A31" s="1" t="s">
        <v>51</v>
      </c>
      <c r="B31" s="1" t="s">
        <v>148</v>
      </c>
      <c r="C31" s="1" t="s">
        <v>37</v>
      </c>
      <c r="D31" s="1" t="s">
        <v>101</v>
      </c>
      <c r="E31" s="1">
        <f t="shared" si="0"/>
        <v>365</v>
      </c>
      <c r="F31" s="1">
        <f t="shared" si="1"/>
        <v>180</v>
      </c>
      <c r="G31" s="1">
        <v>0</v>
      </c>
      <c r="H31" s="1">
        <v>0</v>
      </c>
      <c r="I31" s="1">
        <f t="shared" si="2"/>
        <v>8</v>
      </c>
      <c r="J31" s="1">
        <f t="shared" si="5"/>
        <v>8</v>
      </c>
      <c r="K31" s="1">
        <f t="shared" si="3"/>
        <v>180</v>
      </c>
      <c r="L31" s="1">
        <f t="shared" si="4"/>
        <v>180</v>
      </c>
      <c r="M31" s="1">
        <v>180</v>
      </c>
      <c r="N31" s="1">
        <v>180</v>
      </c>
      <c r="O31" s="1">
        <v>1</v>
      </c>
      <c r="P31" s="1">
        <v>19728250</v>
      </c>
      <c r="Q31" s="1">
        <v>0</v>
      </c>
      <c r="R31" s="1">
        <v>26.678000000000001</v>
      </c>
      <c r="S31" s="1">
        <v>0</v>
      </c>
      <c r="T31" s="1">
        <v>872.19</v>
      </c>
    </row>
    <row r="32" spans="1:20" x14ac:dyDescent="0.2">
      <c r="A32" s="1" t="s">
        <v>51</v>
      </c>
      <c r="B32" s="1" t="s">
        <v>149</v>
      </c>
      <c r="C32" s="1" t="s">
        <v>37</v>
      </c>
      <c r="D32" s="1" t="s">
        <v>101</v>
      </c>
      <c r="E32" s="1">
        <f t="shared" si="0"/>
        <v>365</v>
      </c>
      <c r="F32" s="1">
        <f t="shared" si="1"/>
        <v>180</v>
      </c>
      <c r="G32" s="1">
        <v>0</v>
      </c>
      <c r="H32" s="1">
        <v>0</v>
      </c>
      <c r="I32" s="1">
        <f t="shared" si="2"/>
        <v>8</v>
      </c>
      <c r="J32" s="1">
        <f t="shared" si="5"/>
        <v>8</v>
      </c>
      <c r="K32" s="1">
        <f t="shared" si="3"/>
        <v>180</v>
      </c>
      <c r="L32" s="1">
        <f t="shared" si="4"/>
        <v>180</v>
      </c>
      <c r="M32" s="1">
        <v>180</v>
      </c>
      <c r="N32" s="1">
        <v>180</v>
      </c>
      <c r="O32" s="1">
        <v>1</v>
      </c>
      <c r="P32" s="1">
        <v>19728250</v>
      </c>
      <c r="Q32" s="1">
        <v>0</v>
      </c>
      <c r="R32" s="1">
        <v>26.678000000000001</v>
      </c>
      <c r="S32" s="1">
        <v>0</v>
      </c>
      <c r="T32" s="1">
        <v>872.19</v>
      </c>
    </row>
    <row r="33" spans="1:20" x14ac:dyDescent="0.2">
      <c r="A33" s="1" t="s">
        <v>51</v>
      </c>
      <c r="B33" s="1" t="s">
        <v>150</v>
      </c>
      <c r="C33" s="1" t="s">
        <v>37</v>
      </c>
      <c r="D33" s="1" t="s">
        <v>101</v>
      </c>
      <c r="E33" s="1">
        <f t="shared" si="0"/>
        <v>365</v>
      </c>
      <c r="F33" s="1">
        <f t="shared" si="1"/>
        <v>180</v>
      </c>
      <c r="G33" s="1">
        <v>0</v>
      </c>
      <c r="H33" s="1">
        <v>0</v>
      </c>
      <c r="I33" s="1">
        <f t="shared" si="2"/>
        <v>8</v>
      </c>
      <c r="J33" s="1">
        <f t="shared" si="5"/>
        <v>8</v>
      </c>
      <c r="K33" s="1">
        <f t="shared" si="3"/>
        <v>180</v>
      </c>
      <c r="L33" s="1">
        <f t="shared" si="4"/>
        <v>180</v>
      </c>
      <c r="M33" s="1">
        <v>180</v>
      </c>
      <c r="N33" s="1">
        <v>180</v>
      </c>
      <c r="O33" s="1">
        <v>1</v>
      </c>
      <c r="P33" s="1">
        <v>19728250</v>
      </c>
      <c r="Q33" s="1">
        <v>0</v>
      </c>
      <c r="R33" s="1">
        <v>26.678000000000001</v>
      </c>
      <c r="S33" s="1">
        <v>0</v>
      </c>
      <c r="T33" s="1">
        <v>872.19</v>
      </c>
    </row>
    <row r="34" spans="1:20" x14ac:dyDescent="0.2">
      <c r="A34" s="1" t="s">
        <v>51</v>
      </c>
      <c r="B34" s="1" t="s">
        <v>151</v>
      </c>
      <c r="C34" s="1" t="s">
        <v>37</v>
      </c>
      <c r="D34" s="1" t="s">
        <v>101</v>
      </c>
      <c r="E34" s="1">
        <f t="shared" ref="E34:E65" si="6">VLOOKUP(B34,All_limits,2,FALSE)</f>
        <v>365</v>
      </c>
      <c r="F34" s="1">
        <f t="shared" ref="F34:F65" si="7">VLOOKUP(B34,All_limits,3,FALSE)</f>
        <v>180</v>
      </c>
      <c r="G34" s="1">
        <v>0</v>
      </c>
      <c r="H34" s="1">
        <v>0</v>
      </c>
      <c r="I34" s="1">
        <f t="shared" ref="I34:I65" si="8">VLOOKUP(B34,All_limits,6,FALSE)</f>
        <v>8</v>
      </c>
      <c r="J34" s="1">
        <f t="shared" si="5"/>
        <v>8</v>
      </c>
      <c r="K34" s="1">
        <f t="shared" ref="K34:K65" si="9">VLOOKUP(B34,All_limits,4,FALSE)</f>
        <v>180</v>
      </c>
      <c r="L34" s="1">
        <f t="shared" ref="L34:L65" si="10">VLOOKUP(B34,All_limits,5,FALSE)</f>
        <v>180</v>
      </c>
      <c r="M34" s="1">
        <v>180</v>
      </c>
      <c r="N34" s="1">
        <v>180</v>
      </c>
      <c r="O34" s="1">
        <v>1</v>
      </c>
      <c r="P34" s="1">
        <v>19728250</v>
      </c>
      <c r="Q34" s="1">
        <v>0</v>
      </c>
      <c r="R34" s="1">
        <v>26.678000000000001</v>
      </c>
      <c r="S34" s="1">
        <v>0</v>
      </c>
      <c r="T34" s="1">
        <v>872.19</v>
      </c>
    </row>
    <row r="35" spans="1:20" x14ac:dyDescent="0.2">
      <c r="A35" s="1" t="s">
        <v>52</v>
      </c>
      <c r="B35" s="1" t="s">
        <v>152</v>
      </c>
      <c r="C35" s="1" t="s">
        <v>37</v>
      </c>
      <c r="D35" s="1" t="s">
        <v>101</v>
      </c>
      <c r="E35" s="1">
        <f t="shared" si="6"/>
        <v>350</v>
      </c>
      <c r="F35" s="1">
        <f t="shared" si="7"/>
        <v>140</v>
      </c>
      <c r="G35" s="1">
        <v>0</v>
      </c>
      <c r="H35" s="1">
        <v>0</v>
      </c>
      <c r="I35" s="1">
        <f t="shared" si="8"/>
        <v>8</v>
      </c>
      <c r="J35" s="1">
        <f t="shared" si="5"/>
        <v>8</v>
      </c>
      <c r="K35" s="1">
        <f t="shared" si="9"/>
        <v>240</v>
      </c>
      <c r="L35" s="1">
        <f t="shared" si="10"/>
        <v>240</v>
      </c>
      <c r="M35" s="1">
        <v>240</v>
      </c>
      <c r="N35" s="1">
        <v>240</v>
      </c>
      <c r="O35" s="1">
        <v>1</v>
      </c>
      <c r="P35" s="1">
        <v>18917500</v>
      </c>
      <c r="Q35" s="1">
        <v>0</v>
      </c>
      <c r="R35" s="1">
        <v>26.93</v>
      </c>
      <c r="S35" s="1">
        <v>0</v>
      </c>
      <c r="T35" s="1">
        <v>871.46</v>
      </c>
    </row>
    <row r="36" spans="1:20" x14ac:dyDescent="0.2">
      <c r="A36" s="1" t="s">
        <v>52</v>
      </c>
      <c r="B36" s="1" t="s">
        <v>153</v>
      </c>
      <c r="C36" s="1" t="s">
        <v>37</v>
      </c>
      <c r="D36" s="1" t="s">
        <v>101</v>
      </c>
      <c r="E36" s="1">
        <f t="shared" si="6"/>
        <v>350</v>
      </c>
      <c r="F36" s="1">
        <f t="shared" si="7"/>
        <v>140</v>
      </c>
      <c r="G36" s="1">
        <v>0</v>
      </c>
      <c r="H36" s="1">
        <v>0</v>
      </c>
      <c r="I36" s="1">
        <f t="shared" si="8"/>
        <v>8</v>
      </c>
      <c r="J36" s="1">
        <f t="shared" si="5"/>
        <v>8</v>
      </c>
      <c r="K36" s="1">
        <f t="shared" si="9"/>
        <v>240</v>
      </c>
      <c r="L36" s="1">
        <f t="shared" si="10"/>
        <v>240</v>
      </c>
      <c r="M36" s="1">
        <v>240</v>
      </c>
      <c r="N36" s="1">
        <v>240</v>
      </c>
      <c r="O36" s="1">
        <v>1</v>
      </c>
      <c r="P36" s="1">
        <v>18917500</v>
      </c>
      <c r="Q36" s="1">
        <v>0</v>
      </c>
      <c r="R36" s="1">
        <v>26.93</v>
      </c>
      <c r="S36" s="1">
        <v>0</v>
      </c>
      <c r="T36" s="1">
        <v>871.46</v>
      </c>
    </row>
    <row r="37" spans="1:20" x14ac:dyDescent="0.2">
      <c r="A37" s="1" t="s">
        <v>52</v>
      </c>
      <c r="B37" s="1" t="s">
        <v>154</v>
      </c>
      <c r="C37" s="1" t="s">
        <v>37</v>
      </c>
      <c r="D37" s="1" t="s">
        <v>101</v>
      </c>
      <c r="E37" s="1">
        <f t="shared" si="6"/>
        <v>350</v>
      </c>
      <c r="F37" s="1">
        <f t="shared" si="7"/>
        <v>140</v>
      </c>
      <c r="G37" s="1">
        <v>0</v>
      </c>
      <c r="H37" s="1">
        <v>0</v>
      </c>
      <c r="I37" s="1">
        <f t="shared" si="8"/>
        <v>8</v>
      </c>
      <c r="J37" s="1">
        <f t="shared" si="5"/>
        <v>8</v>
      </c>
      <c r="K37" s="1">
        <f t="shared" si="9"/>
        <v>240</v>
      </c>
      <c r="L37" s="1">
        <f t="shared" si="10"/>
        <v>240</v>
      </c>
      <c r="M37" s="1">
        <v>240</v>
      </c>
      <c r="N37" s="1">
        <v>240</v>
      </c>
      <c r="O37" s="1">
        <v>1</v>
      </c>
      <c r="P37" s="1">
        <v>18917500</v>
      </c>
      <c r="Q37" s="1">
        <v>0</v>
      </c>
      <c r="R37" s="1">
        <v>26.93</v>
      </c>
      <c r="S37" s="1">
        <v>0</v>
      </c>
      <c r="T37" s="1">
        <v>871.46</v>
      </c>
    </row>
    <row r="38" spans="1:20" x14ac:dyDescent="0.2">
      <c r="A38" s="1" t="s">
        <v>52</v>
      </c>
      <c r="B38" s="1" t="s">
        <v>155</v>
      </c>
      <c r="C38" s="1" t="s">
        <v>37</v>
      </c>
      <c r="D38" s="1" t="s">
        <v>101</v>
      </c>
      <c r="E38" s="1">
        <f t="shared" si="6"/>
        <v>350</v>
      </c>
      <c r="F38" s="1">
        <f t="shared" si="7"/>
        <v>140</v>
      </c>
      <c r="G38" s="1">
        <v>0</v>
      </c>
      <c r="H38" s="1">
        <v>0</v>
      </c>
      <c r="I38" s="1">
        <f t="shared" si="8"/>
        <v>8</v>
      </c>
      <c r="J38" s="1">
        <f t="shared" si="5"/>
        <v>8</v>
      </c>
      <c r="K38" s="1">
        <f t="shared" si="9"/>
        <v>240</v>
      </c>
      <c r="L38" s="1">
        <f t="shared" si="10"/>
        <v>240</v>
      </c>
      <c r="M38" s="1">
        <v>240</v>
      </c>
      <c r="N38" s="1">
        <v>240</v>
      </c>
      <c r="O38" s="1">
        <v>1</v>
      </c>
      <c r="P38" s="1">
        <v>18917500</v>
      </c>
      <c r="Q38" s="1">
        <v>0</v>
      </c>
      <c r="R38" s="1">
        <v>26.93</v>
      </c>
      <c r="S38" s="1">
        <v>0</v>
      </c>
      <c r="T38" s="1">
        <v>871.46</v>
      </c>
    </row>
    <row r="39" spans="1:20" x14ac:dyDescent="0.2">
      <c r="A39" s="1" t="s">
        <v>53</v>
      </c>
      <c r="B39" s="1" t="s">
        <v>156</v>
      </c>
      <c r="C39" s="1" t="s">
        <v>37</v>
      </c>
      <c r="D39" s="1" t="s">
        <v>102</v>
      </c>
      <c r="E39" s="1">
        <f t="shared" si="6"/>
        <v>443</v>
      </c>
      <c r="F39" s="1">
        <f t="shared" si="7"/>
        <v>117</v>
      </c>
      <c r="G39" s="1">
        <v>0</v>
      </c>
      <c r="H39" s="1">
        <v>0</v>
      </c>
      <c r="I39" s="1">
        <f t="shared" si="8"/>
        <v>8</v>
      </c>
      <c r="J39" s="1">
        <f t="shared" si="5"/>
        <v>8</v>
      </c>
      <c r="K39" s="1">
        <f t="shared" si="9"/>
        <v>319.98</v>
      </c>
      <c r="L39" s="1">
        <f t="shared" si="10"/>
        <v>319.98</v>
      </c>
      <c r="M39" s="1">
        <v>319.98</v>
      </c>
      <c r="N39" s="1">
        <v>319.98</v>
      </c>
      <c r="O39" s="1">
        <v>1</v>
      </c>
      <c r="P39" s="1">
        <v>23944149.999999996</v>
      </c>
      <c r="Q39" s="1">
        <v>0</v>
      </c>
      <c r="R39" s="1">
        <v>25.568000000000001</v>
      </c>
      <c r="S39" s="1">
        <v>0</v>
      </c>
      <c r="T39" s="1">
        <v>843.76</v>
      </c>
    </row>
    <row r="40" spans="1:20" x14ac:dyDescent="0.2">
      <c r="A40" s="1" t="s">
        <v>55</v>
      </c>
      <c r="B40" s="1" t="s">
        <v>157</v>
      </c>
      <c r="C40" s="1" t="s">
        <v>35</v>
      </c>
      <c r="D40" s="1" t="s">
        <v>101</v>
      </c>
      <c r="E40" s="1">
        <f t="shared" si="6"/>
        <v>580</v>
      </c>
      <c r="F40" s="1">
        <f t="shared" si="7"/>
        <v>200</v>
      </c>
      <c r="G40" s="1">
        <v>0</v>
      </c>
      <c r="H40" s="1">
        <v>0</v>
      </c>
      <c r="I40" s="1">
        <f t="shared" si="8"/>
        <v>16</v>
      </c>
      <c r="J40" s="1">
        <f t="shared" si="5"/>
        <v>16</v>
      </c>
      <c r="K40" s="1">
        <f t="shared" si="9"/>
        <v>540</v>
      </c>
      <c r="L40" s="1">
        <f t="shared" si="10"/>
        <v>540</v>
      </c>
      <c r="M40" s="1">
        <v>540</v>
      </c>
      <c r="N40" s="1">
        <v>540</v>
      </c>
      <c r="O40" s="1">
        <v>1</v>
      </c>
      <c r="P40" s="1">
        <v>67802000</v>
      </c>
      <c r="Q40" s="1">
        <v>0</v>
      </c>
      <c r="R40" s="1">
        <v>12.308</v>
      </c>
      <c r="S40" s="1">
        <v>0</v>
      </c>
      <c r="T40" s="1">
        <v>1141.02</v>
      </c>
    </row>
    <row r="41" spans="1:20" x14ac:dyDescent="0.2">
      <c r="A41" s="1" t="s">
        <v>55</v>
      </c>
      <c r="B41" s="1" t="s">
        <v>158</v>
      </c>
      <c r="C41" s="1" t="s">
        <v>35</v>
      </c>
      <c r="D41" s="1" t="s">
        <v>101</v>
      </c>
      <c r="E41" s="1">
        <f t="shared" si="6"/>
        <v>580</v>
      </c>
      <c r="F41" s="1">
        <f t="shared" si="7"/>
        <v>200</v>
      </c>
      <c r="G41" s="1">
        <v>0</v>
      </c>
      <c r="H41" s="1">
        <v>0</v>
      </c>
      <c r="I41" s="1">
        <f t="shared" si="8"/>
        <v>16</v>
      </c>
      <c r="J41" s="1">
        <f t="shared" si="5"/>
        <v>16</v>
      </c>
      <c r="K41" s="1">
        <f t="shared" si="9"/>
        <v>540</v>
      </c>
      <c r="L41" s="1">
        <f t="shared" si="10"/>
        <v>540</v>
      </c>
      <c r="M41" s="1">
        <v>540</v>
      </c>
      <c r="N41" s="1">
        <v>540</v>
      </c>
      <c r="O41" s="1">
        <v>1</v>
      </c>
      <c r="P41" s="1">
        <v>67802000</v>
      </c>
      <c r="Q41" s="1">
        <v>0</v>
      </c>
      <c r="R41" s="1">
        <v>12.308</v>
      </c>
      <c r="S41" s="1">
        <v>0</v>
      </c>
      <c r="T41" s="1">
        <v>1141.02</v>
      </c>
    </row>
    <row r="42" spans="1:20" x14ac:dyDescent="0.2">
      <c r="A42" s="1" t="s">
        <v>54</v>
      </c>
      <c r="B42" s="1" t="s">
        <v>159</v>
      </c>
      <c r="C42" s="1" t="s">
        <v>35</v>
      </c>
      <c r="D42" s="1" t="s">
        <v>101</v>
      </c>
      <c r="E42" s="1">
        <f t="shared" si="6"/>
        <v>560</v>
      </c>
      <c r="F42" s="1">
        <f t="shared" si="7"/>
        <v>280</v>
      </c>
      <c r="G42" s="1">
        <v>0</v>
      </c>
      <c r="H42" s="1">
        <v>0</v>
      </c>
      <c r="I42" s="1">
        <f t="shared" si="8"/>
        <v>16</v>
      </c>
      <c r="J42" s="1">
        <f t="shared" si="5"/>
        <v>16</v>
      </c>
      <c r="K42" s="1">
        <f t="shared" si="9"/>
        <v>330</v>
      </c>
      <c r="L42" s="1">
        <f t="shared" si="10"/>
        <v>319.98</v>
      </c>
      <c r="M42" s="1">
        <v>330</v>
      </c>
      <c r="N42" s="1">
        <v>319.98</v>
      </c>
      <c r="O42" s="1">
        <v>1</v>
      </c>
      <c r="P42" s="1">
        <v>82824000</v>
      </c>
      <c r="Q42" s="1">
        <v>0</v>
      </c>
      <c r="R42" s="1">
        <v>12.064</v>
      </c>
      <c r="S42" s="1">
        <v>0</v>
      </c>
      <c r="T42" s="1">
        <v>1154.82</v>
      </c>
    </row>
    <row r="43" spans="1:20" x14ac:dyDescent="0.2">
      <c r="A43" s="1" t="s">
        <v>54</v>
      </c>
      <c r="B43" s="1" t="s">
        <v>160</v>
      </c>
      <c r="C43" s="1" t="s">
        <v>35</v>
      </c>
      <c r="D43" s="1" t="s">
        <v>101</v>
      </c>
      <c r="E43" s="1">
        <f t="shared" si="6"/>
        <v>530</v>
      </c>
      <c r="F43" s="1">
        <f t="shared" si="7"/>
        <v>220</v>
      </c>
      <c r="G43" s="1">
        <v>0</v>
      </c>
      <c r="H43" s="1">
        <v>0</v>
      </c>
      <c r="I43" s="1">
        <f t="shared" si="8"/>
        <v>16</v>
      </c>
      <c r="J43" s="1">
        <f t="shared" si="5"/>
        <v>16</v>
      </c>
      <c r="K43" s="1">
        <f t="shared" si="9"/>
        <v>330</v>
      </c>
      <c r="L43" s="1">
        <f t="shared" si="10"/>
        <v>319.98</v>
      </c>
      <c r="M43" s="1">
        <v>330</v>
      </c>
      <c r="N43" s="1">
        <v>319.98</v>
      </c>
      <c r="O43" s="1">
        <v>1</v>
      </c>
      <c r="P43" s="1">
        <v>78387000</v>
      </c>
      <c r="Q43" s="1">
        <v>0</v>
      </c>
      <c r="R43" s="1">
        <v>12.064</v>
      </c>
      <c r="S43" s="1">
        <v>0</v>
      </c>
      <c r="T43" s="1">
        <v>1154.82</v>
      </c>
    </row>
    <row r="44" spans="1:20" x14ac:dyDescent="0.2">
      <c r="A44" s="1" t="s">
        <v>54</v>
      </c>
      <c r="B44" s="1" t="s">
        <v>161</v>
      </c>
      <c r="C44" s="1" t="s">
        <v>35</v>
      </c>
      <c r="D44" s="1" t="s">
        <v>101</v>
      </c>
      <c r="E44" s="1">
        <f t="shared" si="6"/>
        <v>560</v>
      </c>
      <c r="F44" s="1">
        <f t="shared" si="7"/>
        <v>280</v>
      </c>
      <c r="G44" s="1">
        <v>0</v>
      </c>
      <c r="H44" s="1">
        <v>0</v>
      </c>
      <c r="I44" s="1">
        <f t="shared" si="8"/>
        <v>16</v>
      </c>
      <c r="J44" s="1">
        <f t="shared" si="5"/>
        <v>16</v>
      </c>
      <c r="K44" s="1">
        <f t="shared" si="9"/>
        <v>330</v>
      </c>
      <c r="L44" s="1">
        <f t="shared" si="10"/>
        <v>319.98</v>
      </c>
      <c r="M44" s="1">
        <v>330</v>
      </c>
      <c r="N44" s="1">
        <v>319.98</v>
      </c>
      <c r="O44" s="1">
        <v>1</v>
      </c>
      <c r="P44" s="1">
        <v>82824000</v>
      </c>
      <c r="Q44" s="1">
        <v>0</v>
      </c>
      <c r="R44" s="1">
        <v>12.064</v>
      </c>
      <c r="S44" s="1">
        <v>0</v>
      </c>
      <c r="T44" s="1">
        <v>1154.82</v>
      </c>
    </row>
    <row r="45" spans="1:20" x14ac:dyDescent="0.2">
      <c r="A45" s="1" t="s">
        <v>54</v>
      </c>
      <c r="B45" s="1" t="s">
        <v>162</v>
      </c>
      <c r="C45" s="1" t="s">
        <v>35</v>
      </c>
      <c r="D45" s="1" t="s">
        <v>101</v>
      </c>
      <c r="E45" s="1">
        <f t="shared" si="6"/>
        <v>560</v>
      </c>
      <c r="F45" s="1">
        <f t="shared" si="7"/>
        <v>300</v>
      </c>
      <c r="G45" s="1">
        <v>0</v>
      </c>
      <c r="H45" s="1">
        <v>0</v>
      </c>
      <c r="I45" s="1">
        <f t="shared" si="8"/>
        <v>16</v>
      </c>
      <c r="J45" s="1">
        <f t="shared" si="5"/>
        <v>16</v>
      </c>
      <c r="K45" s="1">
        <f t="shared" si="9"/>
        <v>330</v>
      </c>
      <c r="L45" s="1">
        <f t="shared" si="10"/>
        <v>319.98</v>
      </c>
      <c r="M45" s="1">
        <v>330</v>
      </c>
      <c r="N45" s="1">
        <v>319.98</v>
      </c>
      <c r="O45" s="1">
        <v>1</v>
      </c>
      <c r="P45" s="1">
        <v>82824000</v>
      </c>
      <c r="Q45" s="1">
        <v>0</v>
      </c>
      <c r="R45" s="1">
        <v>12.064</v>
      </c>
      <c r="S45" s="1">
        <v>0</v>
      </c>
      <c r="T45" s="1">
        <v>1154.82</v>
      </c>
    </row>
    <row r="46" spans="1:20" x14ac:dyDescent="0.2">
      <c r="A46" s="1" t="s">
        <v>56</v>
      </c>
      <c r="B46" s="1" t="s">
        <v>163</v>
      </c>
      <c r="C46" s="1" t="s">
        <v>35</v>
      </c>
      <c r="D46" s="1" t="s">
        <v>101</v>
      </c>
      <c r="E46" s="1">
        <f t="shared" si="6"/>
        <v>372</v>
      </c>
      <c r="F46" s="1">
        <f t="shared" si="7"/>
        <v>200</v>
      </c>
      <c r="G46" s="1">
        <v>0</v>
      </c>
      <c r="H46" s="1">
        <v>0</v>
      </c>
      <c r="I46" s="1">
        <f t="shared" si="8"/>
        <v>16</v>
      </c>
      <c r="J46" s="1">
        <f t="shared" si="5"/>
        <v>16</v>
      </c>
      <c r="K46" s="1">
        <f t="shared" si="9"/>
        <v>259.98</v>
      </c>
      <c r="L46" s="1">
        <f t="shared" si="10"/>
        <v>259.98</v>
      </c>
      <c r="M46" s="1">
        <v>259.98</v>
      </c>
      <c r="N46" s="1">
        <v>259.98</v>
      </c>
      <c r="O46" s="1">
        <v>1</v>
      </c>
      <c r="P46" s="1">
        <v>57154079.999999993</v>
      </c>
      <c r="Q46" s="1">
        <v>0</v>
      </c>
      <c r="R46" s="1">
        <v>13.176</v>
      </c>
      <c r="S46" s="1">
        <v>0</v>
      </c>
      <c r="T46" s="1">
        <v>1315.51</v>
      </c>
    </row>
    <row r="47" spans="1:20" x14ac:dyDescent="0.2">
      <c r="A47" s="1" t="s">
        <v>56</v>
      </c>
      <c r="B47" s="1" t="s">
        <v>164</v>
      </c>
      <c r="C47" s="1" t="s">
        <v>35</v>
      </c>
      <c r="D47" s="1" t="s">
        <v>101</v>
      </c>
      <c r="E47" s="1">
        <f t="shared" si="6"/>
        <v>372</v>
      </c>
      <c r="F47" s="1">
        <f t="shared" si="7"/>
        <v>200</v>
      </c>
      <c r="G47" s="1">
        <v>0</v>
      </c>
      <c r="H47" s="1">
        <v>0</v>
      </c>
      <c r="I47" s="1">
        <f t="shared" si="8"/>
        <v>16</v>
      </c>
      <c r="J47" s="1">
        <f t="shared" si="5"/>
        <v>16</v>
      </c>
      <c r="K47" s="1">
        <f t="shared" si="9"/>
        <v>259.98</v>
      </c>
      <c r="L47" s="1">
        <f t="shared" si="10"/>
        <v>259.98</v>
      </c>
      <c r="M47" s="1">
        <v>259.98</v>
      </c>
      <c r="N47" s="1">
        <v>259.98</v>
      </c>
      <c r="O47" s="1">
        <v>1</v>
      </c>
      <c r="P47" s="1">
        <v>57154079.999999993</v>
      </c>
      <c r="Q47" s="1">
        <v>0</v>
      </c>
      <c r="R47" s="1">
        <v>13.176</v>
      </c>
      <c r="S47" s="1">
        <v>0</v>
      </c>
      <c r="T47" s="1">
        <v>1315.51</v>
      </c>
    </row>
    <row r="48" spans="1:20" x14ac:dyDescent="0.2">
      <c r="A48" s="1" t="s">
        <v>56</v>
      </c>
      <c r="B48" s="1" t="s">
        <v>165</v>
      </c>
      <c r="C48" s="1" t="s">
        <v>35</v>
      </c>
      <c r="D48" s="1" t="s">
        <v>101</v>
      </c>
      <c r="E48" s="1">
        <f t="shared" si="6"/>
        <v>392</v>
      </c>
      <c r="F48" s="1">
        <f t="shared" si="7"/>
        <v>200</v>
      </c>
      <c r="G48" s="1">
        <v>0</v>
      </c>
      <c r="H48" s="1">
        <v>0</v>
      </c>
      <c r="I48" s="1">
        <f t="shared" si="8"/>
        <v>16</v>
      </c>
      <c r="J48" s="1">
        <f t="shared" si="5"/>
        <v>16</v>
      </c>
      <c r="K48" s="1">
        <f t="shared" si="9"/>
        <v>259.98</v>
      </c>
      <c r="L48" s="1">
        <f t="shared" si="10"/>
        <v>259.98</v>
      </c>
      <c r="M48" s="1">
        <v>259.98</v>
      </c>
      <c r="N48" s="1">
        <v>259.98</v>
      </c>
      <c r="O48" s="1">
        <v>1</v>
      </c>
      <c r="P48" s="1">
        <v>60226880</v>
      </c>
      <c r="Q48" s="1">
        <v>0</v>
      </c>
      <c r="R48" s="1">
        <v>13.176</v>
      </c>
      <c r="S48" s="1">
        <v>0</v>
      </c>
      <c r="T48" s="1">
        <v>1315.51</v>
      </c>
    </row>
    <row r="49" spans="1:20" x14ac:dyDescent="0.2">
      <c r="A49" s="1" t="s">
        <v>56</v>
      </c>
      <c r="B49" s="1" t="s">
        <v>166</v>
      </c>
      <c r="C49" s="1" t="s">
        <v>35</v>
      </c>
      <c r="D49" s="1" t="s">
        <v>101</v>
      </c>
      <c r="E49" s="1">
        <f t="shared" si="6"/>
        <v>392</v>
      </c>
      <c r="F49" s="1">
        <f t="shared" si="7"/>
        <v>180</v>
      </c>
      <c r="G49" s="1">
        <v>0</v>
      </c>
      <c r="H49" s="1">
        <v>0</v>
      </c>
      <c r="I49" s="1">
        <f t="shared" si="8"/>
        <v>16</v>
      </c>
      <c r="J49" s="1">
        <f t="shared" si="5"/>
        <v>16</v>
      </c>
      <c r="K49" s="1">
        <f t="shared" si="9"/>
        <v>259.98</v>
      </c>
      <c r="L49" s="1">
        <f t="shared" si="10"/>
        <v>259.98</v>
      </c>
      <c r="M49" s="1">
        <v>259.98</v>
      </c>
      <c r="N49" s="1">
        <v>259.98</v>
      </c>
      <c r="O49" s="1">
        <v>1</v>
      </c>
      <c r="P49" s="1">
        <v>60226880</v>
      </c>
      <c r="Q49" s="1">
        <v>0</v>
      </c>
      <c r="R49" s="1">
        <v>13.176</v>
      </c>
      <c r="S49" s="1">
        <v>0</v>
      </c>
      <c r="T49" s="1">
        <v>1315.51</v>
      </c>
    </row>
    <row r="50" spans="1:20" x14ac:dyDescent="0.2">
      <c r="A50" s="1" t="s">
        <v>57</v>
      </c>
      <c r="B50" s="1" t="s">
        <v>208</v>
      </c>
      <c r="C50" s="1" t="s">
        <v>36</v>
      </c>
      <c r="D50" s="1" t="s">
        <v>103</v>
      </c>
      <c r="E50" s="1">
        <f t="shared" si="6"/>
        <v>181</v>
      </c>
      <c r="F50" s="1">
        <f t="shared" si="7"/>
        <v>0</v>
      </c>
      <c r="G50" s="1">
        <v>0</v>
      </c>
      <c r="H50" s="1">
        <v>0</v>
      </c>
      <c r="I50" s="1">
        <f t="shared" si="8"/>
        <v>0</v>
      </c>
      <c r="J50" s="1">
        <f t="shared" si="5"/>
        <v>0</v>
      </c>
      <c r="K50" s="1">
        <f t="shared" si="9"/>
        <v>362</v>
      </c>
      <c r="L50" s="1">
        <f t="shared" si="10"/>
        <v>362</v>
      </c>
      <c r="M50" s="1">
        <v>181</v>
      </c>
      <c r="N50" s="1">
        <v>181</v>
      </c>
      <c r="O50" s="1">
        <v>1</v>
      </c>
      <c r="P50" s="1">
        <v>2738530</v>
      </c>
      <c r="Q50" s="1">
        <v>0</v>
      </c>
      <c r="R50" s="1">
        <v>119.315</v>
      </c>
      <c r="S50" s="1">
        <v>0</v>
      </c>
      <c r="T50" s="1">
        <v>782.56</v>
      </c>
    </row>
    <row r="51" spans="1:20" x14ac:dyDescent="0.2">
      <c r="A51" s="1" t="s">
        <v>57</v>
      </c>
      <c r="B51" s="1" t="s">
        <v>209</v>
      </c>
      <c r="C51" s="1" t="s">
        <v>36</v>
      </c>
      <c r="D51" s="1" t="s">
        <v>103</v>
      </c>
      <c r="E51" s="1">
        <f t="shared" si="6"/>
        <v>181</v>
      </c>
      <c r="F51" s="1">
        <f t="shared" si="7"/>
        <v>0</v>
      </c>
      <c r="G51" s="1">
        <v>0</v>
      </c>
      <c r="H51" s="1">
        <v>0</v>
      </c>
      <c r="I51" s="1">
        <f t="shared" si="8"/>
        <v>0</v>
      </c>
      <c r="J51" s="1">
        <f t="shared" si="5"/>
        <v>0</v>
      </c>
      <c r="K51" s="1">
        <f t="shared" si="9"/>
        <v>362</v>
      </c>
      <c r="L51" s="1">
        <f t="shared" si="10"/>
        <v>362</v>
      </c>
      <c r="M51" s="1">
        <v>181</v>
      </c>
      <c r="N51" s="1">
        <v>181</v>
      </c>
      <c r="O51" s="1">
        <v>1</v>
      </c>
      <c r="P51" s="1">
        <v>2738530</v>
      </c>
      <c r="Q51" s="1">
        <v>0</v>
      </c>
      <c r="R51" s="1">
        <v>119.315</v>
      </c>
      <c r="S51" s="1">
        <v>0</v>
      </c>
      <c r="T51" s="1">
        <v>782.56</v>
      </c>
    </row>
    <row r="52" spans="1:20" x14ac:dyDescent="0.2">
      <c r="A52" s="1" t="s">
        <v>57</v>
      </c>
      <c r="B52" s="1" t="s">
        <v>210</v>
      </c>
      <c r="C52" s="1" t="s">
        <v>36</v>
      </c>
      <c r="D52" s="1" t="s">
        <v>103</v>
      </c>
      <c r="E52" s="1">
        <f t="shared" si="6"/>
        <v>181</v>
      </c>
      <c r="F52" s="1">
        <f t="shared" si="7"/>
        <v>0</v>
      </c>
      <c r="G52" s="1">
        <v>0</v>
      </c>
      <c r="H52" s="1">
        <v>0</v>
      </c>
      <c r="I52" s="1">
        <f t="shared" si="8"/>
        <v>0</v>
      </c>
      <c r="J52" s="1">
        <f t="shared" si="5"/>
        <v>0</v>
      </c>
      <c r="K52" s="1">
        <f t="shared" si="9"/>
        <v>362</v>
      </c>
      <c r="L52" s="1">
        <f t="shared" si="10"/>
        <v>362</v>
      </c>
      <c r="M52" s="1">
        <v>181</v>
      </c>
      <c r="N52" s="1">
        <v>181</v>
      </c>
      <c r="O52" s="1">
        <v>1</v>
      </c>
      <c r="P52" s="1">
        <v>2738530</v>
      </c>
      <c r="Q52" s="1">
        <v>0</v>
      </c>
      <c r="R52" s="1">
        <v>119.315</v>
      </c>
      <c r="S52" s="1">
        <v>0</v>
      </c>
      <c r="T52" s="1">
        <v>782.56</v>
      </c>
    </row>
    <row r="53" spans="1:20" x14ac:dyDescent="0.2">
      <c r="A53" s="1" t="s">
        <v>57</v>
      </c>
      <c r="B53" s="1" t="s">
        <v>211</v>
      </c>
      <c r="C53" s="1" t="s">
        <v>36</v>
      </c>
      <c r="D53" s="1" t="s">
        <v>103</v>
      </c>
      <c r="E53" s="1">
        <f t="shared" si="6"/>
        <v>181</v>
      </c>
      <c r="F53" s="1">
        <f t="shared" si="7"/>
        <v>0</v>
      </c>
      <c r="G53" s="1">
        <v>0</v>
      </c>
      <c r="H53" s="1">
        <v>0</v>
      </c>
      <c r="I53" s="1">
        <f t="shared" si="8"/>
        <v>0</v>
      </c>
      <c r="J53" s="1">
        <f t="shared" si="5"/>
        <v>0</v>
      </c>
      <c r="K53" s="1">
        <f t="shared" si="9"/>
        <v>362</v>
      </c>
      <c r="L53" s="1">
        <f t="shared" si="10"/>
        <v>362</v>
      </c>
      <c r="M53" s="1">
        <v>181</v>
      </c>
      <c r="N53" s="1">
        <v>181</v>
      </c>
      <c r="O53" s="1">
        <v>1</v>
      </c>
      <c r="P53" s="1">
        <v>2738530</v>
      </c>
      <c r="Q53" s="1">
        <v>0</v>
      </c>
      <c r="R53" s="1">
        <v>119.315</v>
      </c>
      <c r="S53" s="1">
        <v>0</v>
      </c>
      <c r="T53" s="1">
        <v>782.56</v>
      </c>
    </row>
    <row r="54" spans="1:20" x14ac:dyDescent="0.2">
      <c r="A54" s="1" t="s">
        <v>58</v>
      </c>
      <c r="B54" s="1" t="s">
        <v>212</v>
      </c>
      <c r="C54" s="1" t="s">
        <v>36</v>
      </c>
      <c r="D54" s="1" t="s">
        <v>103</v>
      </c>
      <c r="E54" s="1">
        <f t="shared" si="6"/>
        <v>92.5</v>
      </c>
      <c r="F54" s="1">
        <f t="shared" si="7"/>
        <v>30</v>
      </c>
      <c r="G54" s="1">
        <v>0</v>
      </c>
      <c r="H54" s="1">
        <v>0</v>
      </c>
      <c r="I54" s="1">
        <f t="shared" si="8"/>
        <v>6</v>
      </c>
      <c r="J54" s="1">
        <f t="shared" si="5"/>
        <v>6</v>
      </c>
      <c r="K54" s="1">
        <f t="shared" si="9"/>
        <v>70.02</v>
      </c>
      <c r="L54" s="1">
        <f t="shared" si="10"/>
        <v>180</v>
      </c>
      <c r="M54" s="1">
        <v>70.02</v>
      </c>
      <c r="N54" s="1">
        <v>180</v>
      </c>
      <c r="O54" s="1">
        <v>1</v>
      </c>
      <c r="P54" s="1">
        <v>986975</v>
      </c>
      <c r="Q54" s="1">
        <v>0</v>
      </c>
      <c r="R54" s="1">
        <v>88.888000000000005</v>
      </c>
      <c r="S54" s="1">
        <v>0</v>
      </c>
      <c r="T54" s="1">
        <v>587.74</v>
      </c>
    </row>
    <row r="55" spans="1:20" x14ac:dyDescent="0.2">
      <c r="A55" s="1" t="s">
        <v>58</v>
      </c>
      <c r="B55" s="1" t="s">
        <v>213</v>
      </c>
      <c r="C55" s="1" t="s">
        <v>36</v>
      </c>
      <c r="D55" s="1" t="s">
        <v>103</v>
      </c>
      <c r="E55" s="1">
        <f t="shared" si="6"/>
        <v>92.5</v>
      </c>
      <c r="F55" s="1">
        <f t="shared" si="7"/>
        <v>30</v>
      </c>
      <c r="G55" s="1">
        <v>0</v>
      </c>
      <c r="H55" s="1">
        <v>0</v>
      </c>
      <c r="I55" s="1">
        <f t="shared" si="8"/>
        <v>6</v>
      </c>
      <c r="J55" s="1">
        <f t="shared" si="5"/>
        <v>6</v>
      </c>
      <c r="K55" s="1">
        <f t="shared" si="9"/>
        <v>70.02</v>
      </c>
      <c r="L55" s="1">
        <f t="shared" si="10"/>
        <v>180</v>
      </c>
      <c r="M55" s="1">
        <v>70.02</v>
      </c>
      <c r="N55" s="1">
        <v>180</v>
      </c>
      <c r="O55" s="1">
        <v>1</v>
      </c>
      <c r="P55" s="1">
        <v>986975</v>
      </c>
      <c r="Q55" s="1">
        <v>0</v>
      </c>
      <c r="R55" s="1">
        <v>88.888000000000005</v>
      </c>
      <c r="S55" s="1">
        <v>0</v>
      </c>
      <c r="T55" s="1">
        <v>587.74</v>
      </c>
    </row>
    <row r="56" spans="1:20" x14ac:dyDescent="0.2">
      <c r="A56" s="1" t="s">
        <v>59</v>
      </c>
      <c r="B56" s="1" t="s">
        <v>214</v>
      </c>
      <c r="C56" s="1" t="s">
        <v>36</v>
      </c>
      <c r="D56" s="1" t="s">
        <v>26</v>
      </c>
      <c r="E56" s="1">
        <f t="shared" si="6"/>
        <v>440</v>
      </c>
      <c r="F56" s="1">
        <f t="shared" si="7"/>
        <v>190</v>
      </c>
      <c r="G56" s="1">
        <v>0</v>
      </c>
      <c r="H56" s="1">
        <v>0</v>
      </c>
      <c r="I56" s="1">
        <f t="shared" si="8"/>
        <v>6</v>
      </c>
      <c r="J56" s="1">
        <f t="shared" si="5"/>
        <v>6</v>
      </c>
      <c r="K56" s="1">
        <f t="shared" si="9"/>
        <v>360</v>
      </c>
      <c r="L56" s="1">
        <f t="shared" si="10"/>
        <v>360</v>
      </c>
      <c r="M56" s="1">
        <v>360</v>
      </c>
      <c r="N56" s="1">
        <v>360</v>
      </c>
      <c r="O56" s="1">
        <v>1</v>
      </c>
      <c r="P56" s="1">
        <v>4694800</v>
      </c>
      <c r="Q56" s="1">
        <v>0</v>
      </c>
      <c r="R56" s="1">
        <v>72.028000000000006</v>
      </c>
      <c r="S56" s="1">
        <v>0</v>
      </c>
      <c r="T56" s="1">
        <v>447.53</v>
      </c>
    </row>
    <row r="57" spans="1:20" x14ac:dyDescent="0.2">
      <c r="A57" s="1" t="s">
        <v>60</v>
      </c>
      <c r="B57" s="1" t="s">
        <v>215</v>
      </c>
      <c r="C57" s="1" t="s">
        <v>36</v>
      </c>
      <c r="D57" s="1" t="s">
        <v>103</v>
      </c>
      <c r="E57" s="1">
        <f t="shared" si="6"/>
        <v>166</v>
      </c>
      <c r="F57" s="1">
        <f t="shared" si="7"/>
        <v>0</v>
      </c>
      <c r="G57" s="1">
        <v>0</v>
      </c>
      <c r="H57" s="1">
        <v>0</v>
      </c>
      <c r="I57" s="1">
        <f t="shared" si="8"/>
        <v>0</v>
      </c>
      <c r="J57" s="1">
        <f t="shared" si="5"/>
        <v>0</v>
      </c>
      <c r="K57" s="1">
        <f t="shared" si="9"/>
        <v>332</v>
      </c>
      <c r="L57" s="1">
        <f t="shared" si="10"/>
        <v>332</v>
      </c>
      <c r="M57" s="1">
        <v>166</v>
      </c>
      <c r="N57" s="1">
        <v>166</v>
      </c>
      <c r="O57" s="1">
        <v>1</v>
      </c>
      <c r="P57" s="1">
        <v>2511580</v>
      </c>
      <c r="Q57" s="1">
        <v>0</v>
      </c>
      <c r="R57" s="1">
        <v>116.458</v>
      </c>
      <c r="S57" s="1">
        <v>0</v>
      </c>
      <c r="T57" s="1">
        <v>724.27</v>
      </c>
    </row>
    <row r="58" spans="1:20" x14ac:dyDescent="0.2">
      <c r="A58" s="1" t="s">
        <v>60</v>
      </c>
      <c r="B58" s="1" t="s">
        <v>216</v>
      </c>
      <c r="C58" s="1" t="s">
        <v>36</v>
      </c>
      <c r="D58" s="1" t="s">
        <v>103</v>
      </c>
      <c r="E58" s="1">
        <f t="shared" si="6"/>
        <v>166</v>
      </c>
      <c r="F58" s="1">
        <f t="shared" si="7"/>
        <v>0</v>
      </c>
      <c r="G58" s="1">
        <v>0</v>
      </c>
      <c r="H58" s="1">
        <v>0</v>
      </c>
      <c r="I58" s="1">
        <f t="shared" si="8"/>
        <v>0</v>
      </c>
      <c r="J58" s="1">
        <f t="shared" si="5"/>
        <v>0</v>
      </c>
      <c r="K58" s="1">
        <f t="shared" si="9"/>
        <v>332</v>
      </c>
      <c r="L58" s="1">
        <f t="shared" si="10"/>
        <v>332</v>
      </c>
      <c r="M58" s="1">
        <v>166</v>
      </c>
      <c r="N58" s="1">
        <v>166</v>
      </c>
      <c r="O58" s="1">
        <v>1</v>
      </c>
      <c r="P58" s="1">
        <v>2511580</v>
      </c>
      <c r="Q58" s="1">
        <v>0</v>
      </c>
      <c r="R58" s="1">
        <v>116.458</v>
      </c>
      <c r="S58" s="1">
        <v>0</v>
      </c>
      <c r="T58" s="1">
        <v>724.27</v>
      </c>
    </row>
    <row r="59" spans="1:20" x14ac:dyDescent="0.2">
      <c r="A59" s="1" t="s">
        <v>60</v>
      </c>
      <c r="B59" s="1" t="s">
        <v>217</v>
      </c>
      <c r="C59" s="1" t="s">
        <v>36</v>
      </c>
      <c r="D59" s="1" t="s">
        <v>103</v>
      </c>
      <c r="E59" s="1">
        <f t="shared" si="6"/>
        <v>166</v>
      </c>
      <c r="F59" s="1">
        <f t="shared" si="7"/>
        <v>0</v>
      </c>
      <c r="G59" s="1">
        <v>0</v>
      </c>
      <c r="H59" s="1">
        <v>0</v>
      </c>
      <c r="I59" s="1">
        <f t="shared" si="8"/>
        <v>0</v>
      </c>
      <c r="J59" s="1">
        <f t="shared" si="5"/>
        <v>0</v>
      </c>
      <c r="K59" s="1">
        <f t="shared" si="9"/>
        <v>332</v>
      </c>
      <c r="L59" s="1">
        <f t="shared" si="10"/>
        <v>332</v>
      </c>
      <c r="M59" s="1">
        <v>166</v>
      </c>
      <c r="N59" s="1">
        <v>166</v>
      </c>
      <c r="O59" s="1">
        <v>1</v>
      </c>
      <c r="P59" s="1">
        <v>2511580</v>
      </c>
      <c r="Q59" s="1">
        <v>0</v>
      </c>
      <c r="R59" s="1">
        <v>116.458</v>
      </c>
      <c r="S59" s="1">
        <v>0</v>
      </c>
      <c r="T59" s="1">
        <v>724.27</v>
      </c>
    </row>
    <row r="60" spans="1:20" x14ac:dyDescent="0.2">
      <c r="A60" s="1" t="s">
        <v>60</v>
      </c>
      <c r="B60" s="1" t="s">
        <v>218</v>
      </c>
      <c r="C60" s="1" t="s">
        <v>36</v>
      </c>
      <c r="D60" s="1" t="s">
        <v>103</v>
      </c>
      <c r="E60" s="1">
        <f t="shared" si="6"/>
        <v>166</v>
      </c>
      <c r="F60" s="1">
        <f t="shared" si="7"/>
        <v>0</v>
      </c>
      <c r="G60" s="1">
        <v>0</v>
      </c>
      <c r="H60" s="1">
        <v>0</v>
      </c>
      <c r="I60" s="1">
        <f t="shared" si="8"/>
        <v>0</v>
      </c>
      <c r="J60" s="1">
        <f t="shared" si="5"/>
        <v>0</v>
      </c>
      <c r="K60" s="1">
        <f t="shared" si="9"/>
        <v>332</v>
      </c>
      <c r="L60" s="1">
        <f t="shared" si="10"/>
        <v>332</v>
      </c>
      <c r="M60" s="1">
        <v>166</v>
      </c>
      <c r="N60" s="1">
        <v>166</v>
      </c>
      <c r="O60" s="1">
        <v>1</v>
      </c>
      <c r="P60" s="1">
        <v>2511580</v>
      </c>
      <c r="Q60" s="1">
        <v>0</v>
      </c>
      <c r="R60" s="1">
        <v>116.458</v>
      </c>
      <c r="S60" s="1">
        <v>0</v>
      </c>
      <c r="T60" s="1">
        <v>724.27</v>
      </c>
    </row>
    <row r="61" spans="1:20" x14ac:dyDescent="0.2">
      <c r="A61" s="1" t="s">
        <v>61</v>
      </c>
      <c r="B61" s="1" t="s">
        <v>219</v>
      </c>
      <c r="C61" s="1" t="s">
        <v>37</v>
      </c>
      <c r="D61" s="1" t="s">
        <v>103</v>
      </c>
      <c r="E61" s="1">
        <f t="shared" si="6"/>
        <v>37</v>
      </c>
      <c r="F61" s="1">
        <f t="shared" si="7"/>
        <v>14</v>
      </c>
      <c r="G61" s="1">
        <v>0</v>
      </c>
      <c r="H61" s="1">
        <v>0</v>
      </c>
      <c r="I61" s="1">
        <f t="shared" si="8"/>
        <v>0</v>
      </c>
      <c r="J61" s="1">
        <f t="shared" si="5"/>
        <v>0</v>
      </c>
      <c r="K61" s="1">
        <f t="shared" si="9"/>
        <v>74</v>
      </c>
      <c r="L61" s="1">
        <f t="shared" si="10"/>
        <v>74</v>
      </c>
      <c r="M61" s="1">
        <v>37</v>
      </c>
      <c r="N61" s="1">
        <v>37</v>
      </c>
      <c r="O61" s="1">
        <v>1</v>
      </c>
      <c r="P61" s="1">
        <v>559810.00000000012</v>
      </c>
      <c r="Q61" s="1">
        <v>0</v>
      </c>
      <c r="R61" s="1">
        <v>120.188</v>
      </c>
      <c r="S61" s="1">
        <v>0</v>
      </c>
      <c r="T61" s="1">
        <v>1099.24</v>
      </c>
    </row>
    <row r="62" spans="1:20" x14ac:dyDescent="0.2">
      <c r="A62" s="1" t="s">
        <v>62</v>
      </c>
      <c r="B62" s="1" t="s">
        <v>220</v>
      </c>
      <c r="C62" s="1" t="s">
        <v>37</v>
      </c>
      <c r="D62" s="1" t="s">
        <v>103</v>
      </c>
      <c r="E62" s="1">
        <f t="shared" si="6"/>
        <v>168</v>
      </c>
      <c r="F62" s="1">
        <f t="shared" si="7"/>
        <v>0</v>
      </c>
      <c r="G62" s="1">
        <v>0</v>
      </c>
      <c r="H62" s="1">
        <v>0</v>
      </c>
      <c r="I62" s="1">
        <f t="shared" si="8"/>
        <v>0</v>
      </c>
      <c r="J62" s="1">
        <f t="shared" si="5"/>
        <v>0</v>
      </c>
      <c r="K62" s="1">
        <f t="shared" si="9"/>
        <v>336</v>
      </c>
      <c r="L62" s="1">
        <f t="shared" si="10"/>
        <v>336</v>
      </c>
      <c r="M62" s="1">
        <v>168</v>
      </c>
      <c r="N62" s="1">
        <v>168</v>
      </c>
      <c r="O62" s="1">
        <v>1</v>
      </c>
      <c r="P62" s="1">
        <v>2541840</v>
      </c>
      <c r="Q62" s="1">
        <v>0</v>
      </c>
      <c r="R62" s="1">
        <v>112.961</v>
      </c>
      <c r="S62" s="1">
        <v>0</v>
      </c>
      <c r="T62" s="1">
        <v>663.14</v>
      </c>
    </row>
    <row r="63" spans="1:20" x14ac:dyDescent="0.2">
      <c r="A63" s="1" t="s">
        <v>62</v>
      </c>
      <c r="B63" s="1" t="s">
        <v>221</v>
      </c>
      <c r="C63" s="1" t="s">
        <v>37</v>
      </c>
      <c r="D63" s="1" t="s">
        <v>103</v>
      </c>
      <c r="E63" s="1">
        <f t="shared" si="6"/>
        <v>181</v>
      </c>
      <c r="F63" s="1">
        <f t="shared" si="7"/>
        <v>0</v>
      </c>
      <c r="G63" s="1">
        <v>0</v>
      </c>
      <c r="H63" s="1">
        <v>0</v>
      </c>
      <c r="I63" s="1">
        <f t="shared" si="8"/>
        <v>0</v>
      </c>
      <c r="J63" s="1">
        <f t="shared" si="5"/>
        <v>0</v>
      </c>
      <c r="K63" s="1">
        <f t="shared" si="9"/>
        <v>362</v>
      </c>
      <c r="L63" s="1">
        <f t="shared" si="10"/>
        <v>362</v>
      </c>
      <c r="M63" s="1">
        <v>181</v>
      </c>
      <c r="N63" s="1">
        <v>181</v>
      </c>
      <c r="O63" s="1">
        <v>1</v>
      </c>
      <c r="P63" s="1">
        <v>2738530</v>
      </c>
      <c r="Q63" s="1">
        <v>0</v>
      </c>
      <c r="R63" s="1">
        <v>112.961</v>
      </c>
      <c r="S63" s="1">
        <v>0</v>
      </c>
      <c r="T63" s="1">
        <v>663.14</v>
      </c>
    </row>
    <row r="64" spans="1:20" x14ac:dyDescent="0.2">
      <c r="A64" s="1" t="s">
        <v>62</v>
      </c>
      <c r="B64" s="1" t="s">
        <v>222</v>
      </c>
      <c r="C64" s="1" t="s">
        <v>37</v>
      </c>
      <c r="D64" s="1" t="s">
        <v>103</v>
      </c>
      <c r="E64" s="1">
        <f t="shared" si="6"/>
        <v>181</v>
      </c>
      <c r="F64" s="1">
        <f t="shared" si="7"/>
        <v>0</v>
      </c>
      <c r="G64" s="1">
        <v>0</v>
      </c>
      <c r="H64" s="1">
        <v>0</v>
      </c>
      <c r="I64" s="1">
        <f t="shared" si="8"/>
        <v>0</v>
      </c>
      <c r="J64" s="1">
        <f t="shared" si="5"/>
        <v>0</v>
      </c>
      <c r="K64" s="1">
        <f t="shared" si="9"/>
        <v>362</v>
      </c>
      <c r="L64" s="1">
        <f t="shared" si="10"/>
        <v>362</v>
      </c>
      <c r="M64" s="1">
        <v>181</v>
      </c>
      <c r="N64" s="1">
        <v>181</v>
      </c>
      <c r="O64" s="1">
        <v>1</v>
      </c>
      <c r="P64" s="1">
        <v>2738530</v>
      </c>
      <c r="Q64" s="1">
        <v>0</v>
      </c>
      <c r="R64" s="1">
        <v>112.961</v>
      </c>
      <c r="S64" s="1">
        <v>0</v>
      </c>
      <c r="T64" s="1">
        <v>663.14</v>
      </c>
    </row>
    <row r="65" spans="1:20" x14ac:dyDescent="0.2">
      <c r="A65" s="1" t="s">
        <v>63</v>
      </c>
      <c r="B65" s="1" t="s">
        <v>223</v>
      </c>
      <c r="C65" s="1" t="s">
        <v>37</v>
      </c>
      <c r="D65" s="1" t="s">
        <v>103</v>
      </c>
      <c r="E65" s="1">
        <f t="shared" si="6"/>
        <v>173</v>
      </c>
      <c r="F65" s="1">
        <f t="shared" si="7"/>
        <v>0</v>
      </c>
      <c r="G65" s="1">
        <v>0</v>
      </c>
      <c r="H65" s="1">
        <v>0</v>
      </c>
      <c r="I65" s="1">
        <f t="shared" si="8"/>
        <v>0</v>
      </c>
      <c r="J65" s="1">
        <f t="shared" si="5"/>
        <v>0</v>
      </c>
      <c r="K65" s="1">
        <f t="shared" si="9"/>
        <v>346</v>
      </c>
      <c r="L65" s="1">
        <f t="shared" si="10"/>
        <v>346</v>
      </c>
      <c r="M65" s="1">
        <v>173</v>
      </c>
      <c r="N65" s="1">
        <v>173</v>
      </c>
      <c r="O65" s="1">
        <v>1</v>
      </c>
      <c r="P65" s="1">
        <v>2617490.0000000005</v>
      </c>
      <c r="Q65" s="1">
        <v>0</v>
      </c>
      <c r="R65" s="1">
        <v>112.961</v>
      </c>
      <c r="S65" s="1">
        <v>0</v>
      </c>
      <c r="T65" s="1">
        <v>663.14</v>
      </c>
    </row>
    <row r="66" spans="1:20" x14ac:dyDescent="0.2">
      <c r="A66" s="1" t="s">
        <v>63</v>
      </c>
      <c r="B66" s="1" t="s">
        <v>224</v>
      </c>
      <c r="C66" s="1" t="s">
        <v>37</v>
      </c>
      <c r="D66" s="1" t="s">
        <v>103</v>
      </c>
      <c r="E66" s="1">
        <f t="shared" ref="E66:E97" si="11">VLOOKUP(B66,All_limits,2,FALSE)</f>
        <v>173</v>
      </c>
      <c r="F66" s="1">
        <f t="shared" ref="F66:F97" si="12">VLOOKUP(B66,All_limits,3,FALSE)</f>
        <v>0</v>
      </c>
      <c r="G66" s="1">
        <v>0</v>
      </c>
      <c r="H66" s="1">
        <v>0</v>
      </c>
      <c r="I66" s="1">
        <f t="shared" ref="I66:I97" si="13">VLOOKUP(B66,All_limits,6,FALSE)</f>
        <v>0</v>
      </c>
      <c r="J66" s="1">
        <f t="shared" si="5"/>
        <v>0</v>
      </c>
      <c r="K66" s="1">
        <f t="shared" ref="K66:K97" si="14">VLOOKUP(B66,All_limits,4,FALSE)</f>
        <v>346</v>
      </c>
      <c r="L66" s="1">
        <f t="shared" ref="L66:L97" si="15">VLOOKUP(B66,All_limits,5,FALSE)</f>
        <v>346</v>
      </c>
      <c r="M66" s="1">
        <v>173</v>
      </c>
      <c r="N66" s="1">
        <v>173</v>
      </c>
      <c r="O66" s="1">
        <v>1</v>
      </c>
      <c r="P66" s="1">
        <v>2617490.0000000005</v>
      </c>
      <c r="Q66" s="1">
        <v>0</v>
      </c>
      <c r="R66" s="1">
        <v>112.961</v>
      </c>
      <c r="S66" s="1">
        <v>0</v>
      </c>
      <c r="T66" s="1">
        <v>663.14</v>
      </c>
    </row>
    <row r="67" spans="1:20" x14ac:dyDescent="0.2">
      <c r="A67" s="1" t="s">
        <v>63</v>
      </c>
      <c r="B67" s="1" t="s">
        <v>225</v>
      </c>
      <c r="C67" s="1" t="s">
        <v>37</v>
      </c>
      <c r="D67" s="1" t="s">
        <v>103</v>
      </c>
      <c r="E67" s="1">
        <f t="shared" si="11"/>
        <v>173</v>
      </c>
      <c r="F67" s="1">
        <f t="shared" si="12"/>
        <v>0</v>
      </c>
      <c r="G67" s="1">
        <v>0</v>
      </c>
      <c r="H67" s="1">
        <v>0</v>
      </c>
      <c r="I67" s="1">
        <f t="shared" si="13"/>
        <v>0</v>
      </c>
      <c r="J67" s="1">
        <f t="shared" ref="J67:J130" si="16">I67</f>
        <v>0</v>
      </c>
      <c r="K67" s="1">
        <f t="shared" si="14"/>
        <v>346</v>
      </c>
      <c r="L67" s="1">
        <f t="shared" si="15"/>
        <v>346</v>
      </c>
      <c r="M67" s="1">
        <v>173</v>
      </c>
      <c r="N67" s="1">
        <v>173</v>
      </c>
      <c r="O67" s="1">
        <v>1</v>
      </c>
      <c r="P67" s="1">
        <v>2617490.0000000005</v>
      </c>
      <c r="Q67" s="1">
        <v>0</v>
      </c>
      <c r="R67" s="1">
        <v>112.961</v>
      </c>
      <c r="S67" s="1">
        <v>0</v>
      </c>
      <c r="T67" s="1">
        <v>663.14</v>
      </c>
    </row>
    <row r="68" spans="1:20" x14ac:dyDescent="0.2">
      <c r="A68" s="1" t="s">
        <v>64</v>
      </c>
      <c r="B68" s="1" t="s">
        <v>226</v>
      </c>
      <c r="C68" s="1" t="s">
        <v>37</v>
      </c>
      <c r="D68" s="1" t="s">
        <v>26</v>
      </c>
      <c r="E68" s="1">
        <f t="shared" si="11"/>
        <v>144</v>
      </c>
      <c r="F68" s="1">
        <f t="shared" si="12"/>
        <v>20</v>
      </c>
      <c r="G68" s="1">
        <v>0</v>
      </c>
      <c r="H68" s="1">
        <v>0</v>
      </c>
      <c r="I68" s="1">
        <f t="shared" si="13"/>
        <v>6</v>
      </c>
      <c r="J68" s="1">
        <f t="shared" si="16"/>
        <v>6</v>
      </c>
      <c r="K68" s="1">
        <f t="shared" si="14"/>
        <v>180</v>
      </c>
      <c r="L68" s="1">
        <f t="shared" si="15"/>
        <v>180</v>
      </c>
      <c r="M68" s="1">
        <v>180</v>
      </c>
      <c r="N68" s="1">
        <v>180</v>
      </c>
      <c r="O68" s="1">
        <v>1</v>
      </c>
      <c r="P68" s="1">
        <v>1536480</v>
      </c>
      <c r="Q68" s="1">
        <v>0</v>
      </c>
      <c r="R68" s="1">
        <v>72.454999999999998</v>
      </c>
      <c r="S68" s="1">
        <v>0</v>
      </c>
      <c r="T68" s="1">
        <v>511.07</v>
      </c>
    </row>
    <row r="69" spans="1:20" x14ac:dyDescent="0.2">
      <c r="A69" s="1" t="s">
        <v>65</v>
      </c>
      <c r="B69" s="1" t="s">
        <v>227</v>
      </c>
      <c r="C69" s="1" t="s">
        <v>37</v>
      </c>
      <c r="D69" s="1" t="s">
        <v>26</v>
      </c>
      <c r="E69" s="1">
        <f t="shared" si="11"/>
        <v>630</v>
      </c>
      <c r="F69" s="1">
        <f t="shared" si="12"/>
        <v>58.3</v>
      </c>
      <c r="G69" s="1">
        <v>0</v>
      </c>
      <c r="H69" s="1">
        <v>0</v>
      </c>
      <c r="I69" s="1">
        <f t="shared" si="13"/>
        <v>6</v>
      </c>
      <c r="J69" s="1">
        <f t="shared" si="16"/>
        <v>6</v>
      </c>
      <c r="K69" s="1">
        <f t="shared" si="14"/>
        <v>379.98</v>
      </c>
      <c r="L69" s="1">
        <f t="shared" si="15"/>
        <v>379.98</v>
      </c>
      <c r="M69" s="1">
        <v>379.98</v>
      </c>
      <c r="N69" s="1">
        <v>379.98</v>
      </c>
      <c r="O69" s="1">
        <v>1</v>
      </c>
      <c r="P69" s="1">
        <v>6722100</v>
      </c>
      <c r="Q69" s="1">
        <v>0</v>
      </c>
      <c r="R69" s="1">
        <v>69.471000000000004</v>
      </c>
      <c r="S69" s="1">
        <v>0</v>
      </c>
      <c r="T69" s="1">
        <v>477.59</v>
      </c>
    </row>
    <row r="70" spans="1:20" x14ac:dyDescent="0.2">
      <c r="A70" s="1" t="s">
        <v>66</v>
      </c>
      <c r="B70" s="1" t="s">
        <v>228</v>
      </c>
      <c r="C70" s="1" t="s">
        <v>37</v>
      </c>
      <c r="D70" s="1" t="s">
        <v>103</v>
      </c>
      <c r="E70" s="1">
        <f t="shared" si="11"/>
        <v>173</v>
      </c>
      <c r="F70" s="1">
        <f t="shared" si="12"/>
        <v>0</v>
      </c>
      <c r="G70" s="1">
        <v>0</v>
      </c>
      <c r="H70" s="1">
        <v>0</v>
      </c>
      <c r="I70" s="1">
        <f t="shared" si="13"/>
        <v>0</v>
      </c>
      <c r="J70" s="1">
        <f t="shared" si="16"/>
        <v>0</v>
      </c>
      <c r="K70" s="1">
        <f t="shared" si="14"/>
        <v>346</v>
      </c>
      <c r="L70" s="1">
        <f t="shared" si="15"/>
        <v>346</v>
      </c>
      <c r="M70" s="1">
        <v>173</v>
      </c>
      <c r="N70" s="1">
        <v>173</v>
      </c>
      <c r="O70" s="1">
        <v>1</v>
      </c>
      <c r="P70" s="1">
        <v>2617490.0000000005</v>
      </c>
      <c r="Q70" s="1">
        <v>0</v>
      </c>
      <c r="R70" s="1">
        <v>108.246</v>
      </c>
      <c r="S70" s="1">
        <v>0</v>
      </c>
      <c r="T70" s="1">
        <v>845.27</v>
      </c>
    </row>
    <row r="71" spans="1:20" x14ac:dyDescent="0.2">
      <c r="A71" s="1" t="s">
        <v>66</v>
      </c>
      <c r="B71" s="1" t="s">
        <v>229</v>
      </c>
      <c r="C71" s="1" t="s">
        <v>37</v>
      </c>
      <c r="D71" s="1" t="s">
        <v>103</v>
      </c>
      <c r="E71" s="1">
        <f t="shared" si="11"/>
        <v>173</v>
      </c>
      <c r="F71" s="1">
        <f t="shared" si="12"/>
        <v>0</v>
      </c>
      <c r="G71" s="1">
        <v>0</v>
      </c>
      <c r="H71" s="1">
        <v>0</v>
      </c>
      <c r="I71" s="1">
        <f t="shared" si="13"/>
        <v>0</v>
      </c>
      <c r="J71" s="1">
        <f t="shared" si="16"/>
        <v>0</v>
      </c>
      <c r="K71" s="1">
        <f t="shared" si="14"/>
        <v>346</v>
      </c>
      <c r="L71" s="1">
        <f t="shared" si="15"/>
        <v>346</v>
      </c>
      <c r="M71" s="1">
        <v>173</v>
      </c>
      <c r="N71" s="1">
        <v>173</v>
      </c>
      <c r="O71" s="1">
        <v>1</v>
      </c>
      <c r="P71" s="1">
        <v>2617490.0000000005</v>
      </c>
      <c r="Q71" s="1">
        <v>0</v>
      </c>
      <c r="R71" s="1">
        <v>108.246</v>
      </c>
      <c r="S71" s="1">
        <v>0</v>
      </c>
      <c r="T71" s="1">
        <v>845.27</v>
      </c>
    </row>
    <row r="72" spans="1:20" x14ac:dyDescent="0.2">
      <c r="A72" s="1" t="s">
        <v>67</v>
      </c>
      <c r="B72" s="1" t="s">
        <v>230</v>
      </c>
      <c r="C72" s="1" t="s">
        <v>37</v>
      </c>
      <c r="D72" s="1" t="s">
        <v>103</v>
      </c>
      <c r="E72" s="1">
        <f t="shared" si="11"/>
        <v>34</v>
      </c>
      <c r="F72" s="1">
        <f t="shared" si="12"/>
        <v>0</v>
      </c>
      <c r="G72" s="1">
        <v>0</v>
      </c>
      <c r="H72" s="1">
        <v>0</v>
      </c>
      <c r="I72" s="1">
        <f t="shared" si="13"/>
        <v>0</v>
      </c>
      <c r="J72" s="1">
        <f t="shared" si="16"/>
        <v>0</v>
      </c>
      <c r="K72" s="1">
        <f t="shared" si="14"/>
        <v>68</v>
      </c>
      <c r="L72" s="1">
        <f t="shared" si="15"/>
        <v>68</v>
      </c>
      <c r="M72" s="1">
        <v>34</v>
      </c>
      <c r="N72" s="1">
        <v>34</v>
      </c>
      <c r="O72" s="1">
        <v>1</v>
      </c>
      <c r="P72" s="1">
        <v>514420.00000000006</v>
      </c>
      <c r="Q72" s="1">
        <v>0</v>
      </c>
      <c r="R72" s="1">
        <v>116.616</v>
      </c>
      <c r="S72" s="1">
        <v>0</v>
      </c>
      <c r="T72" s="1">
        <v>756.52</v>
      </c>
    </row>
    <row r="73" spans="1:20" x14ac:dyDescent="0.2">
      <c r="A73" s="1" t="s">
        <v>67</v>
      </c>
      <c r="B73" s="1" t="s">
        <v>231</v>
      </c>
      <c r="C73" s="1" t="s">
        <v>37</v>
      </c>
      <c r="D73" s="1" t="s">
        <v>103</v>
      </c>
      <c r="E73" s="1">
        <f t="shared" si="11"/>
        <v>34</v>
      </c>
      <c r="F73" s="1">
        <f t="shared" si="12"/>
        <v>0</v>
      </c>
      <c r="G73" s="1">
        <v>0</v>
      </c>
      <c r="H73" s="1">
        <v>0</v>
      </c>
      <c r="I73" s="1">
        <f t="shared" si="13"/>
        <v>0</v>
      </c>
      <c r="J73" s="1">
        <f t="shared" si="16"/>
        <v>0</v>
      </c>
      <c r="K73" s="1">
        <f t="shared" si="14"/>
        <v>68</v>
      </c>
      <c r="L73" s="1">
        <f t="shared" si="15"/>
        <v>68</v>
      </c>
      <c r="M73" s="1">
        <v>34</v>
      </c>
      <c r="N73" s="1">
        <v>34</v>
      </c>
      <c r="O73" s="1">
        <v>1</v>
      </c>
      <c r="P73" s="1">
        <v>514420.00000000006</v>
      </c>
      <c r="Q73" s="1">
        <v>0</v>
      </c>
      <c r="R73" s="1">
        <v>116.616</v>
      </c>
      <c r="S73" s="1">
        <v>0</v>
      </c>
      <c r="T73" s="1">
        <v>756.52</v>
      </c>
    </row>
    <row r="74" spans="1:20" x14ac:dyDescent="0.2">
      <c r="A74" s="1" t="s">
        <v>68</v>
      </c>
      <c r="B74" s="1" t="s">
        <v>232</v>
      </c>
      <c r="C74" s="1" t="s">
        <v>37</v>
      </c>
      <c r="D74" s="1" t="s">
        <v>26</v>
      </c>
      <c r="E74" s="1">
        <f t="shared" si="11"/>
        <v>365</v>
      </c>
      <c r="F74" s="1">
        <f t="shared" si="12"/>
        <v>120</v>
      </c>
      <c r="G74" s="1">
        <v>0</v>
      </c>
      <c r="H74" s="1">
        <v>0</v>
      </c>
      <c r="I74" s="1">
        <f t="shared" si="13"/>
        <v>4</v>
      </c>
      <c r="J74" s="1">
        <f t="shared" si="16"/>
        <v>4</v>
      </c>
      <c r="K74" s="1">
        <f t="shared" si="14"/>
        <v>642</v>
      </c>
      <c r="L74" s="1">
        <f t="shared" si="15"/>
        <v>642</v>
      </c>
      <c r="M74" s="1">
        <v>642</v>
      </c>
      <c r="N74" s="1">
        <v>642</v>
      </c>
      <c r="O74" s="1">
        <v>1</v>
      </c>
      <c r="P74" s="1">
        <v>3894550</v>
      </c>
      <c r="Q74" s="1">
        <v>0</v>
      </c>
      <c r="R74" s="1">
        <v>73.796999999999997</v>
      </c>
      <c r="S74" s="1">
        <v>0</v>
      </c>
      <c r="T74" s="1">
        <v>427.95</v>
      </c>
    </row>
    <row r="75" spans="1:20" x14ac:dyDescent="0.2">
      <c r="A75" s="1" t="s">
        <v>69</v>
      </c>
      <c r="B75" s="1" t="s">
        <v>233</v>
      </c>
      <c r="C75" s="1" t="s">
        <v>37</v>
      </c>
      <c r="D75" s="1" t="s">
        <v>26</v>
      </c>
      <c r="E75" s="1">
        <f t="shared" si="11"/>
        <v>161</v>
      </c>
      <c r="F75" s="1">
        <f t="shared" si="12"/>
        <v>15</v>
      </c>
      <c r="G75" s="1">
        <v>0</v>
      </c>
      <c r="H75" s="1">
        <v>0</v>
      </c>
      <c r="I75" s="1">
        <f t="shared" si="13"/>
        <v>3</v>
      </c>
      <c r="J75" s="1">
        <f t="shared" si="16"/>
        <v>3</v>
      </c>
      <c r="K75" s="1">
        <f t="shared" si="14"/>
        <v>342</v>
      </c>
      <c r="L75" s="1">
        <f t="shared" si="15"/>
        <v>342</v>
      </c>
      <c r="M75" s="1">
        <v>342</v>
      </c>
      <c r="N75" s="1">
        <v>342</v>
      </c>
      <c r="O75" s="1">
        <v>1</v>
      </c>
      <c r="P75" s="1">
        <v>1717870</v>
      </c>
      <c r="Q75" s="1">
        <v>0</v>
      </c>
      <c r="R75" s="1">
        <v>65.897000000000006</v>
      </c>
      <c r="S75" s="1">
        <v>0</v>
      </c>
      <c r="T75" s="1">
        <v>509.21</v>
      </c>
    </row>
    <row r="76" spans="1:20" x14ac:dyDescent="0.2">
      <c r="A76" s="1" t="s">
        <v>70</v>
      </c>
      <c r="B76" s="1" t="s">
        <v>234</v>
      </c>
      <c r="C76" s="1" t="s">
        <v>37</v>
      </c>
      <c r="D76" s="1" t="s">
        <v>26</v>
      </c>
      <c r="E76" s="1">
        <f t="shared" si="11"/>
        <v>82</v>
      </c>
      <c r="F76" s="1">
        <f t="shared" si="12"/>
        <v>15</v>
      </c>
      <c r="G76" s="1">
        <v>0</v>
      </c>
      <c r="H76" s="1">
        <v>0</v>
      </c>
      <c r="I76" s="1">
        <f t="shared" si="13"/>
        <v>3</v>
      </c>
      <c r="J76" s="1">
        <f t="shared" si="16"/>
        <v>3</v>
      </c>
      <c r="K76" s="1">
        <f t="shared" si="14"/>
        <v>342</v>
      </c>
      <c r="L76" s="1">
        <f t="shared" si="15"/>
        <v>342</v>
      </c>
      <c r="M76" s="1">
        <v>342</v>
      </c>
      <c r="N76" s="1">
        <v>342</v>
      </c>
      <c r="O76" s="1">
        <v>1</v>
      </c>
      <c r="P76" s="1">
        <v>874939.99999999988</v>
      </c>
      <c r="Q76" s="1">
        <v>0</v>
      </c>
      <c r="R76" s="1">
        <v>65.897000000000006</v>
      </c>
      <c r="S76" s="1">
        <v>0</v>
      </c>
      <c r="T76" s="1">
        <v>509.21</v>
      </c>
    </row>
    <row r="77" spans="1:20" x14ac:dyDescent="0.2">
      <c r="A77" s="1" t="s">
        <v>71</v>
      </c>
      <c r="B77" s="1" t="s">
        <v>235</v>
      </c>
      <c r="C77" s="1" t="s">
        <v>37</v>
      </c>
      <c r="D77" s="1" t="s">
        <v>26</v>
      </c>
      <c r="E77" s="1">
        <f t="shared" si="11"/>
        <v>165</v>
      </c>
      <c r="F77" s="1">
        <f t="shared" si="12"/>
        <v>54</v>
      </c>
      <c r="G77" s="1">
        <v>0</v>
      </c>
      <c r="H77" s="1">
        <v>0</v>
      </c>
      <c r="I77" s="1">
        <f t="shared" si="13"/>
        <v>6</v>
      </c>
      <c r="J77" s="1">
        <f t="shared" si="16"/>
        <v>6</v>
      </c>
      <c r="K77" s="1">
        <f t="shared" si="14"/>
        <v>600</v>
      </c>
      <c r="L77" s="1">
        <f t="shared" si="15"/>
        <v>600</v>
      </c>
      <c r="M77" s="1">
        <v>600</v>
      </c>
      <c r="N77" s="1">
        <v>600</v>
      </c>
      <c r="O77" s="1">
        <v>1</v>
      </c>
      <c r="P77" s="1">
        <v>1760550</v>
      </c>
      <c r="Q77" s="1">
        <v>0</v>
      </c>
      <c r="R77" s="1">
        <v>76.635999999999996</v>
      </c>
      <c r="S77" s="1">
        <v>0</v>
      </c>
      <c r="T77" s="1">
        <v>613.25</v>
      </c>
    </row>
    <row r="78" spans="1:20" x14ac:dyDescent="0.2">
      <c r="A78" s="1" t="s">
        <v>72</v>
      </c>
      <c r="B78" s="1" t="s">
        <v>236</v>
      </c>
      <c r="C78" s="1" t="s">
        <v>35</v>
      </c>
      <c r="D78" s="1" t="s">
        <v>103</v>
      </c>
      <c r="E78" s="1">
        <f t="shared" si="11"/>
        <v>170</v>
      </c>
      <c r="F78" s="1">
        <f t="shared" si="12"/>
        <v>0</v>
      </c>
      <c r="G78" s="1">
        <v>0</v>
      </c>
      <c r="H78" s="1">
        <v>0</v>
      </c>
      <c r="I78" s="1">
        <f t="shared" si="13"/>
        <v>0</v>
      </c>
      <c r="J78" s="1">
        <f t="shared" si="16"/>
        <v>0</v>
      </c>
      <c r="K78" s="1">
        <f t="shared" si="14"/>
        <v>340</v>
      </c>
      <c r="L78" s="1">
        <f t="shared" si="15"/>
        <v>340</v>
      </c>
      <c r="M78" s="1">
        <v>170</v>
      </c>
      <c r="N78" s="1">
        <v>170</v>
      </c>
      <c r="O78" s="1">
        <v>1</v>
      </c>
      <c r="P78" s="1">
        <v>2572100</v>
      </c>
      <c r="Q78" s="1">
        <v>0</v>
      </c>
      <c r="R78" s="1">
        <v>147.73699999999999</v>
      </c>
      <c r="S78" s="1">
        <v>0</v>
      </c>
      <c r="T78" s="1">
        <v>817.92</v>
      </c>
    </row>
    <row r="79" spans="1:20" x14ac:dyDescent="0.2">
      <c r="A79" s="1" t="s">
        <v>73</v>
      </c>
      <c r="B79" s="1" t="s">
        <v>237</v>
      </c>
      <c r="C79" s="1" t="s">
        <v>35</v>
      </c>
      <c r="D79" s="1" t="s">
        <v>103</v>
      </c>
      <c r="E79" s="1">
        <f t="shared" si="11"/>
        <v>40</v>
      </c>
      <c r="F79" s="1">
        <f t="shared" si="12"/>
        <v>0</v>
      </c>
      <c r="G79" s="1">
        <v>0</v>
      </c>
      <c r="H79" s="1">
        <v>0</v>
      </c>
      <c r="I79" s="1">
        <f t="shared" si="13"/>
        <v>0</v>
      </c>
      <c r="J79" s="1">
        <f t="shared" si="16"/>
        <v>0</v>
      </c>
      <c r="K79" s="1">
        <f t="shared" si="14"/>
        <v>80</v>
      </c>
      <c r="L79" s="1">
        <f t="shared" si="15"/>
        <v>80</v>
      </c>
      <c r="M79" s="1">
        <v>40</v>
      </c>
      <c r="N79" s="1">
        <v>40</v>
      </c>
      <c r="O79" s="1">
        <v>1</v>
      </c>
      <c r="P79" s="1">
        <v>605200</v>
      </c>
      <c r="Q79" s="1">
        <v>0</v>
      </c>
      <c r="R79" s="1">
        <v>107.38500000000001</v>
      </c>
      <c r="S79" s="1">
        <v>0</v>
      </c>
      <c r="T79" s="1">
        <v>565.21</v>
      </c>
    </row>
    <row r="80" spans="1:20" x14ac:dyDescent="0.2">
      <c r="A80" s="1" t="s">
        <v>73</v>
      </c>
      <c r="B80" s="1" t="s">
        <v>238</v>
      </c>
      <c r="C80" s="1" t="s">
        <v>35</v>
      </c>
      <c r="D80" s="1" t="s">
        <v>103</v>
      </c>
      <c r="E80" s="1">
        <f t="shared" si="11"/>
        <v>42</v>
      </c>
      <c r="F80" s="1">
        <f t="shared" si="12"/>
        <v>0</v>
      </c>
      <c r="G80" s="1">
        <v>0</v>
      </c>
      <c r="H80" s="1">
        <v>0</v>
      </c>
      <c r="I80" s="1">
        <f t="shared" si="13"/>
        <v>0</v>
      </c>
      <c r="J80" s="1">
        <f t="shared" si="16"/>
        <v>0</v>
      </c>
      <c r="K80" s="1">
        <f t="shared" si="14"/>
        <v>84</v>
      </c>
      <c r="L80" s="1">
        <f t="shared" si="15"/>
        <v>84</v>
      </c>
      <c r="M80" s="1">
        <v>42</v>
      </c>
      <c r="N80" s="1">
        <v>42</v>
      </c>
      <c r="O80" s="1">
        <v>1</v>
      </c>
      <c r="P80" s="1">
        <v>635460</v>
      </c>
      <c r="Q80" s="1">
        <v>0</v>
      </c>
      <c r="R80" s="1">
        <v>107.38500000000001</v>
      </c>
      <c r="S80" s="1">
        <v>0</v>
      </c>
      <c r="T80" s="1">
        <v>565.21</v>
      </c>
    </row>
    <row r="81" spans="1:20" x14ac:dyDescent="0.2">
      <c r="A81" s="1" t="s">
        <v>74</v>
      </c>
      <c r="B81" s="1" t="s">
        <v>239</v>
      </c>
      <c r="C81" s="1" t="s">
        <v>35</v>
      </c>
      <c r="D81" s="1" t="s">
        <v>103</v>
      </c>
      <c r="E81" s="1">
        <f t="shared" si="11"/>
        <v>59.8</v>
      </c>
      <c r="F81" s="1">
        <f t="shared" si="12"/>
        <v>0</v>
      </c>
      <c r="G81" s="1">
        <v>0</v>
      </c>
      <c r="H81" s="1">
        <v>0</v>
      </c>
      <c r="I81" s="1">
        <f t="shared" si="13"/>
        <v>0</v>
      </c>
      <c r="J81" s="1">
        <f t="shared" si="16"/>
        <v>0</v>
      </c>
      <c r="K81" s="1">
        <f t="shared" si="14"/>
        <v>119.6</v>
      </c>
      <c r="L81" s="1">
        <f t="shared" si="15"/>
        <v>119.6</v>
      </c>
      <c r="M81" s="1">
        <v>59.8</v>
      </c>
      <c r="N81" s="1">
        <v>59.8</v>
      </c>
      <c r="O81" s="1">
        <v>1</v>
      </c>
      <c r="P81" s="1">
        <v>904774</v>
      </c>
      <c r="Q81" s="1">
        <v>0</v>
      </c>
      <c r="R81" s="1">
        <v>143.40100000000001</v>
      </c>
      <c r="S81" s="1">
        <v>0</v>
      </c>
      <c r="T81" s="1">
        <v>879.4</v>
      </c>
    </row>
    <row r="82" spans="1:20" x14ac:dyDescent="0.2">
      <c r="A82" s="1" t="s">
        <v>74</v>
      </c>
      <c r="B82" s="1" t="s">
        <v>240</v>
      </c>
      <c r="C82" s="1" t="s">
        <v>35</v>
      </c>
      <c r="D82" s="1" t="s">
        <v>103</v>
      </c>
      <c r="E82" s="1">
        <f t="shared" si="11"/>
        <v>59.8</v>
      </c>
      <c r="F82" s="1">
        <f t="shared" si="12"/>
        <v>0</v>
      </c>
      <c r="G82" s="1">
        <v>0</v>
      </c>
      <c r="H82" s="1">
        <v>0</v>
      </c>
      <c r="I82" s="1">
        <f t="shared" si="13"/>
        <v>0</v>
      </c>
      <c r="J82" s="1">
        <f t="shared" si="16"/>
        <v>0</v>
      </c>
      <c r="K82" s="1">
        <f t="shared" si="14"/>
        <v>119.6</v>
      </c>
      <c r="L82" s="1">
        <f t="shared" si="15"/>
        <v>119.6</v>
      </c>
      <c r="M82" s="1">
        <v>59.8</v>
      </c>
      <c r="N82" s="1">
        <v>59.8</v>
      </c>
      <c r="O82" s="1">
        <v>1</v>
      </c>
      <c r="P82" s="1">
        <v>904774</v>
      </c>
      <c r="Q82" s="1">
        <v>0</v>
      </c>
      <c r="R82" s="1">
        <v>143.40100000000001</v>
      </c>
      <c r="S82" s="1">
        <v>0</v>
      </c>
      <c r="T82" s="1">
        <v>879.4</v>
      </c>
    </row>
    <row r="83" spans="1:20" x14ac:dyDescent="0.2">
      <c r="A83" s="1" t="s">
        <v>74</v>
      </c>
      <c r="B83" s="1" t="s">
        <v>241</v>
      </c>
      <c r="C83" s="1" t="s">
        <v>35</v>
      </c>
      <c r="D83" s="1" t="s">
        <v>103</v>
      </c>
      <c r="E83" s="1">
        <f t="shared" si="11"/>
        <v>59.8</v>
      </c>
      <c r="F83" s="1">
        <f t="shared" si="12"/>
        <v>0</v>
      </c>
      <c r="G83" s="1">
        <v>0</v>
      </c>
      <c r="H83" s="1">
        <v>0</v>
      </c>
      <c r="I83" s="1">
        <f t="shared" si="13"/>
        <v>0</v>
      </c>
      <c r="J83" s="1">
        <f t="shared" si="16"/>
        <v>0</v>
      </c>
      <c r="K83" s="1">
        <f t="shared" si="14"/>
        <v>119.6</v>
      </c>
      <c r="L83" s="1">
        <f t="shared" si="15"/>
        <v>119.6</v>
      </c>
      <c r="M83" s="1">
        <v>59.8</v>
      </c>
      <c r="N83" s="1">
        <v>59.8</v>
      </c>
      <c r="O83" s="1">
        <v>1</v>
      </c>
      <c r="P83" s="1">
        <v>904774</v>
      </c>
      <c r="Q83" s="1">
        <v>0</v>
      </c>
      <c r="R83" s="1">
        <v>143.40100000000001</v>
      </c>
      <c r="S83" s="1">
        <v>0</v>
      </c>
      <c r="T83" s="1">
        <v>879.4</v>
      </c>
    </row>
    <row r="84" spans="1:20" x14ac:dyDescent="0.2">
      <c r="A84" s="1" t="s">
        <v>74</v>
      </c>
      <c r="B84" s="1" t="s">
        <v>242</v>
      </c>
      <c r="C84" s="1" t="s">
        <v>35</v>
      </c>
      <c r="D84" s="1" t="s">
        <v>103</v>
      </c>
      <c r="E84" s="1">
        <f t="shared" si="11"/>
        <v>59.8</v>
      </c>
      <c r="F84" s="1">
        <f t="shared" si="12"/>
        <v>0</v>
      </c>
      <c r="G84" s="1">
        <v>0</v>
      </c>
      <c r="H84" s="1">
        <v>0</v>
      </c>
      <c r="I84" s="1">
        <f t="shared" si="13"/>
        <v>0</v>
      </c>
      <c r="J84" s="1">
        <f t="shared" si="16"/>
        <v>0</v>
      </c>
      <c r="K84" s="1">
        <f t="shared" si="14"/>
        <v>119.6</v>
      </c>
      <c r="L84" s="1">
        <f t="shared" si="15"/>
        <v>119.6</v>
      </c>
      <c r="M84" s="1">
        <v>59.8</v>
      </c>
      <c r="N84" s="1">
        <v>59.8</v>
      </c>
      <c r="O84" s="1">
        <v>1</v>
      </c>
      <c r="P84" s="1">
        <v>904774</v>
      </c>
      <c r="Q84" s="1">
        <v>0</v>
      </c>
      <c r="R84" s="1">
        <v>143.40100000000001</v>
      </c>
      <c r="S84" s="1">
        <v>0</v>
      </c>
      <c r="T84" s="1">
        <v>879.4</v>
      </c>
    </row>
    <row r="85" spans="1:20" x14ac:dyDescent="0.2">
      <c r="A85" s="1" t="s">
        <v>75</v>
      </c>
      <c r="B85" s="1" t="s">
        <v>243</v>
      </c>
      <c r="C85" s="1" t="s">
        <v>35</v>
      </c>
      <c r="D85" s="1" t="s">
        <v>103</v>
      </c>
      <c r="E85" s="1">
        <f t="shared" si="11"/>
        <v>87</v>
      </c>
      <c r="F85" s="1">
        <f t="shared" si="12"/>
        <v>0</v>
      </c>
      <c r="G85" s="1">
        <v>0</v>
      </c>
      <c r="H85" s="1">
        <v>0</v>
      </c>
      <c r="I85" s="1">
        <f t="shared" si="13"/>
        <v>0</v>
      </c>
      <c r="J85" s="1">
        <f t="shared" si="16"/>
        <v>0</v>
      </c>
      <c r="K85" s="1">
        <f t="shared" si="14"/>
        <v>174</v>
      </c>
      <c r="L85" s="1">
        <f t="shared" si="15"/>
        <v>174</v>
      </c>
      <c r="M85" s="1">
        <v>87</v>
      </c>
      <c r="N85" s="1">
        <v>87</v>
      </c>
      <c r="O85" s="1">
        <v>1</v>
      </c>
      <c r="P85" s="1">
        <v>1316310.0000000002</v>
      </c>
      <c r="Q85" s="1">
        <v>0</v>
      </c>
      <c r="R85" s="1">
        <v>143.40100000000001</v>
      </c>
      <c r="S85" s="1">
        <v>0</v>
      </c>
      <c r="T85" s="1">
        <v>879.4</v>
      </c>
    </row>
    <row r="86" spans="1:20" x14ac:dyDescent="0.2">
      <c r="A86" s="1" t="s">
        <v>75</v>
      </c>
      <c r="B86" s="1" t="s">
        <v>244</v>
      </c>
      <c r="C86" s="1" t="s">
        <v>35</v>
      </c>
      <c r="D86" s="1" t="s">
        <v>103</v>
      </c>
      <c r="E86" s="1">
        <f t="shared" si="11"/>
        <v>87</v>
      </c>
      <c r="F86" s="1">
        <f t="shared" si="12"/>
        <v>0</v>
      </c>
      <c r="G86" s="1">
        <v>0</v>
      </c>
      <c r="H86" s="1">
        <v>0</v>
      </c>
      <c r="I86" s="1">
        <f t="shared" si="13"/>
        <v>0</v>
      </c>
      <c r="J86" s="1">
        <f t="shared" si="16"/>
        <v>0</v>
      </c>
      <c r="K86" s="1">
        <f t="shared" si="14"/>
        <v>174</v>
      </c>
      <c r="L86" s="1">
        <f t="shared" si="15"/>
        <v>174</v>
      </c>
      <c r="M86" s="1">
        <v>87</v>
      </c>
      <c r="N86" s="1">
        <v>87</v>
      </c>
      <c r="O86" s="1">
        <v>1</v>
      </c>
      <c r="P86" s="1">
        <v>1316310.0000000002</v>
      </c>
      <c r="Q86" s="1">
        <v>0</v>
      </c>
      <c r="R86" s="1">
        <v>143.40100000000001</v>
      </c>
      <c r="S86" s="1">
        <v>0</v>
      </c>
      <c r="T86" s="1">
        <v>879.4</v>
      </c>
    </row>
    <row r="87" spans="1:20" x14ac:dyDescent="0.2">
      <c r="A87" s="1" t="s">
        <v>75</v>
      </c>
      <c r="B87" s="1" t="s">
        <v>245</v>
      </c>
      <c r="C87" s="1" t="s">
        <v>35</v>
      </c>
      <c r="D87" s="1" t="s">
        <v>103</v>
      </c>
      <c r="E87" s="1">
        <f t="shared" si="11"/>
        <v>87</v>
      </c>
      <c r="F87" s="1">
        <f t="shared" si="12"/>
        <v>0</v>
      </c>
      <c r="G87" s="1">
        <v>0</v>
      </c>
      <c r="H87" s="1">
        <v>0</v>
      </c>
      <c r="I87" s="1">
        <f t="shared" si="13"/>
        <v>0</v>
      </c>
      <c r="J87" s="1">
        <f t="shared" si="16"/>
        <v>0</v>
      </c>
      <c r="K87" s="1">
        <f t="shared" si="14"/>
        <v>174</v>
      </c>
      <c r="L87" s="1">
        <f t="shared" si="15"/>
        <v>174</v>
      </c>
      <c r="M87" s="1">
        <v>87</v>
      </c>
      <c r="N87" s="1">
        <v>87</v>
      </c>
      <c r="O87" s="1">
        <v>1</v>
      </c>
      <c r="P87" s="1">
        <v>1316310.0000000002</v>
      </c>
      <c r="Q87" s="1">
        <v>0</v>
      </c>
      <c r="R87" s="1">
        <v>143.40100000000001</v>
      </c>
      <c r="S87" s="1">
        <v>0</v>
      </c>
      <c r="T87" s="1">
        <v>879.4</v>
      </c>
    </row>
    <row r="88" spans="1:20" x14ac:dyDescent="0.2">
      <c r="A88" s="1" t="s">
        <v>76</v>
      </c>
      <c r="B88" s="1" t="s">
        <v>246</v>
      </c>
      <c r="C88" s="1" t="s">
        <v>35</v>
      </c>
      <c r="D88" s="1" t="s">
        <v>103</v>
      </c>
      <c r="E88" s="1">
        <f t="shared" si="11"/>
        <v>170</v>
      </c>
      <c r="F88" s="1">
        <f t="shared" si="12"/>
        <v>0</v>
      </c>
      <c r="G88" s="1">
        <v>0</v>
      </c>
      <c r="H88" s="1">
        <v>0</v>
      </c>
      <c r="I88" s="1">
        <f t="shared" si="13"/>
        <v>0</v>
      </c>
      <c r="J88" s="1">
        <f t="shared" si="16"/>
        <v>0</v>
      </c>
      <c r="K88" s="1">
        <f t="shared" si="14"/>
        <v>340</v>
      </c>
      <c r="L88" s="1">
        <f t="shared" si="15"/>
        <v>340</v>
      </c>
      <c r="M88" s="1">
        <v>170</v>
      </c>
      <c r="N88" s="1">
        <v>170</v>
      </c>
      <c r="O88" s="1">
        <v>1</v>
      </c>
      <c r="P88" s="1">
        <v>2572100</v>
      </c>
      <c r="Q88" s="1">
        <v>0</v>
      </c>
      <c r="R88" s="1">
        <v>116.652</v>
      </c>
      <c r="S88" s="1">
        <v>0</v>
      </c>
      <c r="T88" s="1">
        <v>790.18</v>
      </c>
    </row>
    <row r="89" spans="1:20" x14ac:dyDescent="0.2">
      <c r="A89" s="1" t="s">
        <v>76</v>
      </c>
      <c r="B89" s="1" t="s">
        <v>247</v>
      </c>
      <c r="C89" s="1" t="s">
        <v>35</v>
      </c>
      <c r="D89" s="1" t="s">
        <v>103</v>
      </c>
      <c r="E89" s="1">
        <f t="shared" si="11"/>
        <v>170</v>
      </c>
      <c r="F89" s="1">
        <f t="shared" si="12"/>
        <v>0</v>
      </c>
      <c r="G89" s="1">
        <v>0</v>
      </c>
      <c r="H89" s="1">
        <v>0</v>
      </c>
      <c r="I89" s="1">
        <f t="shared" si="13"/>
        <v>0</v>
      </c>
      <c r="J89" s="1">
        <f t="shared" si="16"/>
        <v>0</v>
      </c>
      <c r="K89" s="1">
        <f t="shared" si="14"/>
        <v>340</v>
      </c>
      <c r="L89" s="1">
        <f t="shared" si="15"/>
        <v>340</v>
      </c>
      <c r="M89" s="1">
        <v>170</v>
      </c>
      <c r="N89" s="1">
        <v>170</v>
      </c>
      <c r="O89" s="1">
        <v>1</v>
      </c>
      <c r="P89" s="1">
        <v>2572100</v>
      </c>
      <c r="Q89" s="1">
        <v>0</v>
      </c>
      <c r="R89" s="1">
        <v>116.652</v>
      </c>
      <c r="S89" s="1">
        <v>0</v>
      </c>
      <c r="T89" s="1">
        <v>790.18</v>
      </c>
    </row>
    <row r="90" spans="1:20" x14ac:dyDescent="0.2">
      <c r="A90" s="1" t="s">
        <v>77</v>
      </c>
      <c r="B90" s="1" t="s">
        <v>248</v>
      </c>
      <c r="C90" s="1" t="s">
        <v>35</v>
      </c>
      <c r="D90" s="1" t="s">
        <v>103</v>
      </c>
      <c r="E90" s="1">
        <f t="shared" si="11"/>
        <v>292</v>
      </c>
      <c r="F90" s="1">
        <f t="shared" si="12"/>
        <v>0</v>
      </c>
      <c r="G90" s="1">
        <v>0</v>
      </c>
      <c r="H90" s="1">
        <v>0</v>
      </c>
      <c r="I90" s="1">
        <f t="shared" si="13"/>
        <v>0</v>
      </c>
      <c r="J90" s="1">
        <f t="shared" si="16"/>
        <v>0</v>
      </c>
      <c r="K90" s="1">
        <f t="shared" si="14"/>
        <v>584</v>
      </c>
      <c r="L90" s="1">
        <f t="shared" si="15"/>
        <v>584</v>
      </c>
      <c r="M90" s="1">
        <v>292</v>
      </c>
      <c r="N90" s="1">
        <v>292</v>
      </c>
      <c r="O90" s="1">
        <v>1</v>
      </c>
      <c r="P90" s="1">
        <v>4417960</v>
      </c>
      <c r="Q90" s="1">
        <v>0</v>
      </c>
      <c r="R90" s="1">
        <v>105.372</v>
      </c>
      <c r="S90" s="1">
        <v>0</v>
      </c>
      <c r="T90" s="1">
        <v>573.44000000000005</v>
      </c>
    </row>
    <row r="91" spans="1:20" x14ac:dyDescent="0.2">
      <c r="A91" s="1" t="s">
        <v>77</v>
      </c>
      <c r="B91" s="1" t="s">
        <v>249</v>
      </c>
      <c r="C91" s="1" t="s">
        <v>35</v>
      </c>
      <c r="D91" s="1" t="s">
        <v>103</v>
      </c>
      <c r="E91" s="1">
        <f t="shared" si="11"/>
        <v>292</v>
      </c>
      <c r="F91" s="1">
        <f t="shared" si="12"/>
        <v>0</v>
      </c>
      <c r="G91" s="1">
        <v>0</v>
      </c>
      <c r="H91" s="1">
        <v>0</v>
      </c>
      <c r="I91" s="1">
        <f t="shared" si="13"/>
        <v>0</v>
      </c>
      <c r="J91" s="1">
        <f t="shared" si="16"/>
        <v>0</v>
      </c>
      <c r="K91" s="1">
        <f t="shared" si="14"/>
        <v>584</v>
      </c>
      <c r="L91" s="1">
        <f t="shared" si="15"/>
        <v>584</v>
      </c>
      <c r="M91" s="1">
        <v>292</v>
      </c>
      <c r="N91" s="1">
        <v>292</v>
      </c>
      <c r="O91" s="1">
        <v>1</v>
      </c>
      <c r="P91" s="1">
        <v>4417960</v>
      </c>
      <c r="Q91" s="1">
        <v>0</v>
      </c>
      <c r="R91" s="1">
        <v>105.372</v>
      </c>
      <c r="S91" s="1">
        <v>0</v>
      </c>
      <c r="T91" s="1">
        <v>573.44000000000005</v>
      </c>
    </row>
    <row r="92" spans="1:20" x14ac:dyDescent="0.2">
      <c r="A92" s="1" t="s">
        <v>78</v>
      </c>
      <c r="B92" s="1" t="s">
        <v>250</v>
      </c>
      <c r="C92" s="1" t="s">
        <v>35</v>
      </c>
      <c r="D92" s="1" t="s">
        <v>104</v>
      </c>
      <c r="E92" s="1">
        <f t="shared" si="11"/>
        <v>510</v>
      </c>
      <c r="F92" s="1">
        <f t="shared" si="12"/>
        <v>0</v>
      </c>
      <c r="G92" s="1">
        <v>0</v>
      </c>
      <c r="H92" s="1">
        <v>0</v>
      </c>
      <c r="I92" s="1">
        <f t="shared" si="13"/>
        <v>0</v>
      </c>
      <c r="J92" s="1">
        <f t="shared" si="16"/>
        <v>0</v>
      </c>
      <c r="K92" s="1">
        <f t="shared" si="14"/>
        <v>1020</v>
      </c>
      <c r="L92" s="1">
        <f t="shared" si="15"/>
        <v>1020</v>
      </c>
      <c r="M92" s="1">
        <v>510</v>
      </c>
      <c r="N92" s="1">
        <v>510</v>
      </c>
      <c r="O92" s="1">
        <v>1</v>
      </c>
      <c r="P92" s="1">
        <v>24418800.000000004</v>
      </c>
      <c r="Q92" s="1">
        <v>0</v>
      </c>
      <c r="R92" s="1">
        <v>97.122</v>
      </c>
      <c r="S92" s="1">
        <v>0</v>
      </c>
      <c r="T92" s="1">
        <v>570.04999999999995</v>
      </c>
    </row>
    <row r="93" spans="1:20" x14ac:dyDescent="0.2">
      <c r="A93" s="1" t="s">
        <v>79</v>
      </c>
      <c r="B93" s="1" t="s">
        <v>251</v>
      </c>
      <c r="C93" s="1" t="s">
        <v>35</v>
      </c>
      <c r="D93" s="1" t="s">
        <v>103</v>
      </c>
      <c r="E93" s="1">
        <f t="shared" si="11"/>
        <v>56</v>
      </c>
      <c r="F93" s="1">
        <f t="shared" si="12"/>
        <v>0</v>
      </c>
      <c r="G93" s="1">
        <v>0</v>
      </c>
      <c r="H93" s="1">
        <v>0</v>
      </c>
      <c r="I93" s="1">
        <f t="shared" si="13"/>
        <v>0</v>
      </c>
      <c r="J93" s="1">
        <f t="shared" si="16"/>
        <v>0</v>
      </c>
      <c r="K93" s="1">
        <f t="shared" si="14"/>
        <v>112</v>
      </c>
      <c r="L93" s="1">
        <f t="shared" si="15"/>
        <v>112</v>
      </c>
      <c r="M93" s="1">
        <v>56</v>
      </c>
      <c r="N93" s="1">
        <v>56</v>
      </c>
      <c r="O93" s="1">
        <v>1</v>
      </c>
      <c r="P93" s="1">
        <v>847280.00000000012</v>
      </c>
      <c r="Q93" s="1">
        <v>0</v>
      </c>
      <c r="R93" s="1">
        <v>147.73699999999999</v>
      </c>
      <c r="S93" s="1">
        <v>0</v>
      </c>
      <c r="T93" s="1">
        <v>871.55</v>
      </c>
    </row>
    <row r="94" spans="1:20" x14ac:dyDescent="0.2">
      <c r="A94" s="1" t="s">
        <v>79</v>
      </c>
      <c r="B94" s="1" t="s">
        <v>252</v>
      </c>
      <c r="C94" s="1" t="s">
        <v>35</v>
      </c>
      <c r="D94" s="1" t="s">
        <v>103</v>
      </c>
      <c r="E94" s="1">
        <f t="shared" si="11"/>
        <v>56</v>
      </c>
      <c r="F94" s="1">
        <f t="shared" si="12"/>
        <v>0</v>
      </c>
      <c r="G94" s="1">
        <v>0</v>
      </c>
      <c r="H94" s="1">
        <v>0</v>
      </c>
      <c r="I94" s="1">
        <f t="shared" si="13"/>
        <v>0</v>
      </c>
      <c r="J94" s="1">
        <f t="shared" si="16"/>
        <v>0</v>
      </c>
      <c r="K94" s="1">
        <f t="shared" si="14"/>
        <v>112</v>
      </c>
      <c r="L94" s="1">
        <f t="shared" si="15"/>
        <v>112</v>
      </c>
      <c r="M94" s="1">
        <v>56</v>
      </c>
      <c r="N94" s="1">
        <v>56</v>
      </c>
      <c r="O94" s="1">
        <v>1</v>
      </c>
      <c r="P94" s="1">
        <v>847280.00000000012</v>
      </c>
      <c r="Q94" s="1">
        <v>0</v>
      </c>
      <c r="R94" s="1">
        <v>147.73699999999999</v>
      </c>
      <c r="S94" s="1">
        <v>0</v>
      </c>
      <c r="T94" s="1">
        <v>871.55</v>
      </c>
    </row>
    <row r="95" spans="1:20" x14ac:dyDescent="0.2">
      <c r="A95" s="1" t="s">
        <v>79</v>
      </c>
      <c r="B95" s="1" t="s">
        <v>253</v>
      </c>
      <c r="C95" s="1" t="s">
        <v>35</v>
      </c>
      <c r="D95" s="1" t="s">
        <v>103</v>
      </c>
      <c r="E95" s="1">
        <f t="shared" si="11"/>
        <v>56</v>
      </c>
      <c r="F95" s="1">
        <f t="shared" si="12"/>
        <v>0</v>
      </c>
      <c r="G95" s="1">
        <v>0</v>
      </c>
      <c r="H95" s="1">
        <v>0</v>
      </c>
      <c r="I95" s="1">
        <f t="shared" si="13"/>
        <v>0</v>
      </c>
      <c r="J95" s="1">
        <f t="shared" si="16"/>
        <v>0</v>
      </c>
      <c r="K95" s="1">
        <f t="shared" si="14"/>
        <v>112</v>
      </c>
      <c r="L95" s="1">
        <f t="shared" si="15"/>
        <v>112</v>
      </c>
      <c r="M95" s="1">
        <v>56</v>
      </c>
      <c r="N95" s="1">
        <v>56</v>
      </c>
      <c r="O95" s="1">
        <v>1</v>
      </c>
      <c r="P95" s="1">
        <v>847280.00000000012</v>
      </c>
      <c r="Q95" s="1">
        <v>0</v>
      </c>
      <c r="R95" s="1">
        <v>147.73699999999999</v>
      </c>
      <c r="S95" s="1">
        <v>0</v>
      </c>
      <c r="T95" s="1">
        <v>871.55</v>
      </c>
    </row>
    <row r="96" spans="1:20" x14ac:dyDescent="0.2">
      <c r="A96" s="1" t="s">
        <v>79</v>
      </c>
      <c r="B96" s="1" t="s">
        <v>254</v>
      </c>
      <c r="C96" s="1" t="s">
        <v>35</v>
      </c>
      <c r="D96" s="1" t="s">
        <v>103</v>
      </c>
      <c r="E96" s="1">
        <f t="shared" si="11"/>
        <v>56</v>
      </c>
      <c r="F96" s="1">
        <f t="shared" si="12"/>
        <v>0</v>
      </c>
      <c r="G96" s="1">
        <v>0</v>
      </c>
      <c r="H96" s="1">
        <v>0</v>
      </c>
      <c r="I96" s="1">
        <f t="shared" si="13"/>
        <v>0</v>
      </c>
      <c r="J96" s="1">
        <f t="shared" si="16"/>
        <v>0</v>
      </c>
      <c r="K96" s="1">
        <f t="shared" si="14"/>
        <v>112</v>
      </c>
      <c r="L96" s="1">
        <f t="shared" si="15"/>
        <v>112</v>
      </c>
      <c r="M96" s="1">
        <v>56</v>
      </c>
      <c r="N96" s="1">
        <v>56</v>
      </c>
      <c r="O96" s="1">
        <v>1</v>
      </c>
      <c r="P96" s="1">
        <v>847280.00000000012</v>
      </c>
      <c r="Q96" s="1">
        <v>0</v>
      </c>
      <c r="R96" s="1">
        <v>147.73699999999999</v>
      </c>
      <c r="S96" s="1">
        <v>0</v>
      </c>
      <c r="T96" s="1">
        <v>871.55</v>
      </c>
    </row>
    <row r="97" spans="1:20" x14ac:dyDescent="0.2">
      <c r="A97" s="1" t="s">
        <v>79</v>
      </c>
      <c r="B97" s="1" t="s">
        <v>255</v>
      </c>
      <c r="C97" s="1" t="s">
        <v>35</v>
      </c>
      <c r="D97" s="1" t="s">
        <v>103</v>
      </c>
      <c r="E97" s="1">
        <f t="shared" si="11"/>
        <v>56</v>
      </c>
      <c r="F97" s="1">
        <f t="shared" si="12"/>
        <v>0</v>
      </c>
      <c r="G97" s="1">
        <v>0</v>
      </c>
      <c r="H97" s="1">
        <v>0</v>
      </c>
      <c r="I97" s="1">
        <f t="shared" si="13"/>
        <v>0</v>
      </c>
      <c r="J97" s="1">
        <f t="shared" si="16"/>
        <v>0</v>
      </c>
      <c r="K97" s="1">
        <f t="shared" si="14"/>
        <v>112</v>
      </c>
      <c r="L97" s="1">
        <f t="shared" si="15"/>
        <v>112</v>
      </c>
      <c r="M97" s="1">
        <v>56</v>
      </c>
      <c r="N97" s="1">
        <v>56</v>
      </c>
      <c r="O97" s="1">
        <v>1</v>
      </c>
      <c r="P97" s="1">
        <v>847280.00000000012</v>
      </c>
      <c r="Q97" s="1">
        <v>0</v>
      </c>
      <c r="R97" s="1">
        <v>147.73699999999999</v>
      </c>
      <c r="S97" s="1">
        <v>0</v>
      </c>
      <c r="T97" s="1">
        <v>871.55</v>
      </c>
    </row>
    <row r="98" spans="1:20" x14ac:dyDescent="0.2">
      <c r="A98" s="1" t="s">
        <v>79</v>
      </c>
      <c r="B98" s="1" t="s">
        <v>256</v>
      </c>
      <c r="C98" s="1" t="s">
        <v>35</v>
      </c>
      <c r="D98" s="1" t="s">
        <v>103</v>
      </c>
      <c r="E98" s="1">
        <f t="shared" ref="E98:E129" si="17">VLOOKUP(B98,All_limits,2,FALSE)</f>
        <v>56</v>
      </c>
      <c r="F98" s="1">
        <f t="shared" ref="F98:F129" si="18">VLOOKUP(B98,All_limits,3,FALSE)</f>
        <v>0</v>
      </c>
      <c r="G98" s="1">
        <v>0</v>
      </c>
      <c r="H98" s="1">
        <v>0</v>
      </c>
      <c r="I98" s="1">
        <f t="shared" ref="I98:I129" si="19">VLOOKUP(B98,All_limits,6,FALSE)</f>
        <v>0</v>
      </c>
      <c r="J98" s="1">
        <f t="shared" si="16"/>
        <v>0</v>
      </c>
      <c r="K98" s="1">
        <f t="shared" ref="K98:K129" si="20">VLOOKUP(B98,All_limits,4,FALSE)</f>
        <v>112</v>
      </c>
      <c r="L98" s="1">
        <f t="shared" ref="L98:L129" si="21">VLOOKUP(B98,All_limits,5,FALSE)</f>
        <v>112</v>
      </c>
      <c r="M98" s="1">
        <v>56</v>
      </c>
      <c r="N98" s="1">
        <v>56</v>
      </c>
      <c r="O98" s="1">
        <v>1</v>
      </c>
      <c r="P98" s="1">
        <v>847280.00000000012</v>
      </c>
      <c r="Q98" s="1">
        <v>0</v>
      </c>
      <c r="R98" s="1">
        <v>147.73699999999999</v>
      </c>
      <c r="S98" s="1">
        <v>0</v>
      </c>
      <c r="T98" s="1">
        <v>871.55</v>
      </c>
    </row>
    <row r="99" spans="1:20" x14ac:dyDescent="0.2">
      <c r="A99" s="1" t="s">
        <v>80</v>
      </c>
      <c r="B99" s="1" t="s">
        <v>257</v>
      </c>
      <c r="C99" s="1" t="s">
        <v>38</v>
      </c>
      <c r="D99" s="1" t="s">
        <v>103</v>
      </c>
      <c r="E99" s="1">
        <f t="shared" si="17"/>
        <v>216</v>
      </c>
      <c r="F99" s="1">
        <f t="shared" si="18"/>
        <v>0</v>
      </c>
      <c r="G99" s="1">
        <v>0</v>
      </c>
      <c r="H99" s="1">
        <v>0</v>
      </c>
      <c r="I99" s="1">
        <f t="shared" si="19"/>
        <v>0</v>
      </c>
      <c r="J99" s="1">
        <f t="shared" si="16"/>
        <v>0</v>
      </c>
      <c r="K99" s="1">
        <f t="shared" si="20"/>
        <v>432</v>
      </c>
      <c r="L99" s="1">
        <f t="shared" si="21"/>
        <v>432</v>
      </c>
      <c r="M99" s="1">
        <v>216</v>
      </c>
      <c r="N99" s="1">
        <v>216</v>
      </c>
      <c r="O99" s="1">
        <v>1</v>
      </c>
      <c r="P99" s="1">
        <v>3268080.0000000005</v>
      </c>
      <c r="Q99" s="1">
        <v>0</v>
      </c>
      <c r="R99" s="1">
        <v>150.483</v>
      </c>
      <c r="S99" s="1">
        <v>0</v>
      </c>
      <c r="T99" s="1">
        <v>1174.44</v>
      </c>
    </row>
    <row r="100" spans="1:20" x14ac:dyDescent="0.2">
      <c r="A100" s="1" t="s">
        <v>81</v>
      </c>
      <c r="B100" s="1" t="s">
        <v>258</v>
      </c>
      <c r="C100" s="1" t="s">
        <v>38</v>
      </c>
      <c r="D100" s="1" t="s">
        <v>103</v>
      </c>
      <c r="E100" s="1">
        <f t="shared" si="17"/>
        <v>47</v>
      </c>
      <c r="F100" s="1">
        <f t="shared" si="18"/>
        <v>0</v>
      </c>
      <c r="G100" s="1">
        <v>0</v>
      </c>
      <c r="H100" s="1">
        <v>0</v>
      </c>
      <c r="I100" s="1">
        <f t="shared" si="19"/>
        <v>0</v>
      </c>
      <c r="J100" s="1">
        <f t="shared" si="16"/>
        <v>0</v>
      </c>
      <c r="K100" s="1">
        <f t="shared" si="20"/>
        <v>94</v>
      </c>
      <c r="L100" s="1">
        <f t="shared" si="21"/>
        <v>94</v>
      </c>
      <c r="M100" s="1">
        <v>47</v>
      </c>
      <c r="N100" s="1">
        <v>47</v>
      </c>
      <c r="O100" s="1">
        <v>1</v>
      </c>
      <c r="P100" s="1">
        <v>711110</v>
      </c>
      <c r="Q100" s="1">
        <v>0</v>
      </c>
      <c r="R100" s="1">
        <v>139.322</v>
      </c>
      <c r="S100" s="1">
        <v>0</v>
      </c>
      <c r="T100" s="1">
        <v>1342.56</v>
      </c>
    </row>
    <row r="101" spans="1:20" x14ac:dyDescent="0.2">
      <c r="A101" s="1" t="s">
        <v>81</v>
      </c>
      <c r="B101" s="1" t="s">
        <v>259</v>
      </c>
      <c r="C101" s="1" t="s">
        <v>38</v>
      </c>
      <c r="D101" s="1" t="s">
        <v>103</v>
      </c>
      <c r="E101" s="1">
        <f t="shared" si="17"/>
        <v>47</v>
      </c>
      <c r="F101" s="1">
        <f t="shared" si="18"/>
        <v>0</v>
      </c>
      <c r="G101" s="1">
        <v>0</v>
      </c>
      <c r="H101" s="1">
        <v>0</v>
      </c>
      <c r="I101" s="1">
        <f t="shared" si="19"/>
        <v>0</v>
      </c>
      <c r="J101" s="1">
        <f t="shared" si="16"/>
        <v>0</v>
      </c>
      <c r="K101" s="1">
        <f t="shared" si="20"/>
        <v>94</v>
      </c>
      <c r="L101" s="1">
        <f t="shared" si="21"/>
        <v>94</v>
      </c>
      <c r="M101" s="1">
        <v>47</v>
      </c>
      <c r="N101" s="1">
        <v>47</v>
      </c>
      <c r="O101" s="1">
        <v>1</v>
      </c>
      <c r="P101" s="1">
        <v>711110</v>
      </c>
      <c r="Q101" s="1">
        <v>0</v>
      </c>
      <c r="R101" s="1">
        <v>139.322</v>
      </c>
      <c r="S101" s="1">
        <v>0</v>
      </c>
      <c r="T101" s="1">
        <v>1342.56</v>
      </c>
    </row>
    <row r="102" spans="1:20" x14ac:dyDescent="0.2">
      <c r="A102" s="1" t="s">
        <v>81</v>
      </c>
      <c r="B102" s="1" t="s">
        <v>260</v>
      </c>
      <c r="C102" s="1" t="s">
        <v>38</v>
      </c>
      <c r="D102" s="1" t="s">
        <v>103</v>
      </c>
      <c r="E102" s="1">
        <f t="shared" si="17"/>
        <v>49</v>
      </c>
      <c r="F102" s="1">
        <f t="shared" si="18"/>
        <v>0</v>
      </c>
      <c r="G102" s="1">
        <v>0</v>
      </c>
      <c r="H102" s="1">
        <v>0</v>
      </c>
      <c r="I102" s="1">
        <f t="shared" si="19"/>
        <v>0</v>
      </c>
      <c r="J102" s="1">
        <f t="shared" si="16"/>
        <v>0</v>
      </c>
      <c r="K102" s="1">
        <f t="shared" si="20"/>
        <v>98</v>
      </c>
      <c r="L102" s="1">
        <f t="shared" si="21"/>
        <v>98</v>
      </c>
      <c r="M102" s="1">
        <v>49</v>
      </c>
      <c r="N102" s="1">
        <v>49</v>
      </c>
      <c r="O102" s="1">
        <v>1</v>
      </c>
      <c r="P102" s="1">
        <v>741370</v>
      </c>
      <c r="Q102" s="1">
        <v>0</v>
      </c>
      <c r="R102" s="1">
        <v>139.322</v>
      </c>
      <c r="S102" s="1">
        <v>0</v>
      </c>
      <c r="T102" s="1">
        <v>1342.56</v>
      </c>
    </row>
    <row r="103" spans="1:20" x14ac:dyDescent="0.2">
      <c r="A103" s="1" t="s">
        <v>82</v>
      </c>
      <c r="B103" s="1" t="s">
        <v>261</v>
      </c>
      <c r="C103" s="1" t="s">
        <v>38</v>
      </c>
      <c r="D103" s="1" t="s">
        <v>103</v>
      </c>
      <c r="E103" s="1">
        <f t="shared" si="17"/>
        <v>42</v>
      </c>
      <c r="F103" s="1">
        <f t="shared" si="18"/>
        <v>0</v>
      </c>
      <c r="G103" s="1">
        <v>0</v>
      </c>
      <c r="H103" s="1">
        <v>0</v>
      </c>
      <c r="I103" s="1">
        <f t="shared" si="19"/>
        <v>0</v>
      </c>
      <c r="J103" s="1">
        <f t="shared" si="16"/>
        <v>0</v>
      </c>
      <c r="K103" s="1">
        <f t="shared" si="20"/>
        <v>84</v>
      </c>
      <c r="L103" s="1">
        <f t="shared" si="21"/>
        <v>84</v>
      </c>
      <c r="M103" s="1">
        <v>42</v>
      </c>
      <c r="N103" s="1">
        <v>42</v>
      </c>
      <c r="O103" s="1">
        <v>1</v>
      </c>
      <c r="P103" s="1">
        <v>635460</v>
      </c>
      <c r="Q103" s="1">
        <v>0</v>
      </c>
      <c r="R103" s="1">
        <v>122.342</v>
      </c>
      <c r="S103" s="1">
        <v>0</v>
      </c>
      <c r="T103" s="1">
        <v>653.54999999999995</v>
      </c>
    </row>
    <row r="104" spans="1:20" x14ac:dyDescent="0.2">
      <c r="A104" s="1" t="s">
        <v>82</v>
      </c>
      <c r="B104" s="1" t="s">
        <v>262</v>
      </c>
      <c r="C104" s="1" t="s">
        <v>38</v>
      </c>
      <c r="D104" s="1" t="s">
        <v>103</v>
      </c>
      <c r="E104" s="1">
        <f t="shared" si="17"/>
        <v>42</v>
      </c>
      <c r="F104" s="1">
        <f t="shared" si="18"/>
        <v>0</v>
      </c>
      <c r="G104" s="1">
        <v>0</v>
      </c>
      <c r="H104" s="1">
        <v>0</v>
      </c>
      <c r="I104" s="1">
        <f t="shared" si="19"/>
        <v>0</v>
      </c>
      <c r="J104" s="1">
        <f t="shared" si="16"/>
        <v>0</v>
      </c>
      <c r="K104" s="1">
        <f t="shared" si="20"/>
        <v>84</v>
      </c>
      <c r="L104" s="1">
        <f t="shared" si="21"/>
        <v>84</v>
      </c>
      <c r="M104" s="1">
        <v>42</v>
      </c>
      <c r="N104" s="1">
        <v>42</v>
      </c>
      <c r="O104" s="1">
        <v>1</v>
      </c>
      <c r="P104" s="1">
        <v>635460</v>
      </c>
      <c r="Q104" s="1">
        <v>0</v>
      </c>
      <c r="R104" s="1">
        <v>122.342</v>
      </c>
      <c r="S104" s="1">
        <v>0</v>
      </c>
      <c r="T104" s="1">
        <v>653.54999999999995</v>
      </c>
    </row>
    <row r="105" spans="1:20" x14ac:dyDescent="0.2">
      <c r="A105" s="1" t="s">
        <v>83</v>
      </c>
      <c r="B105" s="1" t="s">
        <v>263</v>
      </c>
      <c r="C105" s="1" t="s">
        <v>38</v>
      </c>
      <c r="D105" s="1" t="s">
        <v>103</v>
      </c>
      <c r="E105" s="1">
        <f t="shared" si="17"/>
        <v>90</v>
      </c>
      <c r="F105" s="1">
        <f t="shared" si="18"/>
        <v>0</v>
      </c>
      <c r="G105" s="1">
        <v>0</v>
      </c>
      <c r="H105" s="1">
        <v>0</v>
      </c>
      <c r="I105" s="1">
        <f t="shared" si="19"/>
        <v>0</v>
      </c>
      <c r="J105" s="1">
        <f t="shared" si="16"/>
        <v>0</v>
      </c>
      <c r="K105" s="1">
        <f t="shared" si="20"/>
        <v>180</v>
      </c>
      <c r="L105" s="1">
        <f t="shared" si="21"/>
        <v>180</v>
      </c>
      <c r="M105" s="1">
        <v>90</v>
      </c>
      <c r="N105" s="1">
        <v>90</v>
      </c>
      <c r="O105" s="1">
        <v>1</v>
      </c>
      <c r="P105" s="1">
        <v>1361700</v>
      </c>
      <c r="Q105" s="1">
        <v>0</v>
      </c>
      <c r="R105" s="1">
        <v>130.232</v>
      </c>
      <c r="S105" s="1">
        <v>0</v>
      </c>
      <c r="T105" s="1">
        <v>952.38</v>
      </c>
    </row>
    <row r="106" spans="1:20" x14ac:dyDescent="0.2">
      <c r="A106" s="1" t="s">
        <v>84</v>
      </c>
      <c r="B106" s="1" t="s">
        <v>264</v>
      </c>
      <c r="C106" s="1" t="s">
        <v>38</v>
      </c>
      <c r="D106" s="1" t="s">
        <v>26</v>
      </c>
      <c r="E106" s="1">
        <f t="shared" si="17"/>
        <v>188</v>
      </c>
      <c r="F106" s="1">
        <f t="shared" si="18"/>
        <v>110</v>
      </c>
      <c r="G106" s="1">
        <v>0</v>
      </c>
      <c r="H106" s="1">
        <v>0</v>
      </c>
      <c r="I106" s="1">
        <f t="shared" si="19"/>
        <v>6</v>
      </c>
      <c r="J106" s="1">
        <f t="shared" si="16"/>
        <v>6</v>
      </c>
      <c r="K106" s="1">
        <f t="shared" si="20"/>
        <v>160.01999999999998</v>
      </c>
      <c r="L106" s="1">
        <f t="shared" si="21"/>
        <v>160.01999999999998</v>
      </c>
      <c r="M106" s="1">
        <v>160.01999999999998</v>
      </c>
      <c r="N106" s="1">
        <v>160.01999999999998</v>
      </c>
      <c r="O106" s="1">
        <v>1</v>
      </c>
      <c r="P106" s="1">
        <v>2005960</v>
      </c>
      <c r="Q106" s="1">
        <v>0</v>
      </c>
      <c r="R106" s="1">
        <v>75.825999999999993</v>
      </c>
      <c r="S106" s="1">
        <v>0</v>
      </c>
      <c r="T106" s="1">
        <v>544.69000000000005</v>
      </c>
    </row>
    <row r="107" spans="1:20" x14ac:dyDescent="0.2">
      <c r="A107" s="1" t="s">
        <v>85</v>
      </c>
      <c r="B107" s="1" t="s">
        <v>265</v>
      </c>
      <c r="C107" s="1" t="s">
        <v>38</v>
      </c>
      <c r="D107" s="1" t="s">
        <v>26</v>
      </c>
      <c r="E107" s="1">
        <f t="shared" si="17"/>
        <v>529</v>
      </c>
      <c r="F107" s="1">
        <f t="shared" si="18"/>
        <v>110</v>
      </c>
      <c r="G107" s="1">
        <v>0</v>
      </c>
      <c r="H107" s="1">
        <v>0</v>
      </c>
      <c r="I107" s="1">
        <f t="shared" si="19"/>
        <v>4</v>
      </c>
      <c r="J107" s="1">
        <f t="shared" si="16"/>
        <v>4</v>
      </c>
      <c r="K107" s="1">
        <f t="shared" si="20"/>
        <v>600</v>
      </c>
      <c r="L107" s="1">
        <f t="shared" si="21"/>
        <v>600</v>
      </c>
      <c r="M107" s="1">
        <v>600</v>
      </c>
      <c r="N107" s="1">
        <v>600</v>
      </c>
      <c r="O107" s="1">
        <v>1</v>
      </c>
      <c r="P107" s="1">
        <v>5644430</v>
      </c>
      <c r="Q107" s="1">
        <v>0</v>
      </c>
      <c r="R107" s="1">
        <v>72.759</v>
      </c>
      <c r="S107" s="1">
        <v>0</v>
      </c>
      <c r="T107" s="1">
        <v>473.71</v>
      </c>
    </row>
    <row r="108" spans="1:20" x14ac:dyDescent="0.2">
      <c r="A108" s="1" t="s">
        <v>86</v>
      </c>
      <c r="B108" s="1" t="s">
        <v>266</v>
      </c>
      <c r="C108" s="1" t="s">
        <v>38</v>
      </c>
      <c r="D108" s="1" t="s">
        <v>103</v>
      </c>
      <c r="E108" s="1">
        <f t="shared" si="17"/>
        <v>29</v>
      </c>
      <c r="F108" s="1">
        <f t="shared" si="18"/>
        <v>0</v>
      </c>
      <c r="G108" s="1">
        <v>0</v>
      </c>
      <c r="H108" s="1">
        <v>0</v>
      </c>
      <c r="I108" s="1">
        <f t="shared" si="19"/>
        <v>0</v>
      </c>
      <c r="J108" s="1">
        <f t="shared" si="16"/>
        <v>0</v>
      </c>
      <c r="K108" s="1">
        <f t="shared" si="20"/>
        <v>58</v>
      </c>
      <c r="L108" s="1">
        <f t="shared" si="21"/>
        <v>58</v>
      </c>
      <c r="M108" s="1">
        <v>29</v>
      </c>
      <c r="N108" s="1">
        <v>29</v>
      </c>
      <c r="O108" s="1">
        <v>1</v>
      </c>
      <c r="P108" s="1">
        <v>438770.00000000006</v>
      </c>
      <c r="Q108" s="1">
        <v>0</v>
      </c>
      <c r="R108" s="1">
        <v>108.631</v>
      </c>
      <c r="S108" s="1">
        <v>0</v>
      </c>
      <c r="T108" s="1">
        <v>799.96</v>
      </c>
    </row>
    <row r="109" spans="1:20" x14ac:dyDescent="0.2">
      <c r="A109" s="1" t="s">
        <v>86</v>
      </c>
      <c r="B109" s="1" t="s">
        <v>267</v>
      </c>
      <c r="C109" s="1" t="s">
        <v>38</v>
      </c>
      <c r="D109" s="1" t="s">
        <v>103</v>
      </c>
      <c r="E109" s="1">
        <f t="shared" si="17"/>
        <v>29</v>
      </c>
      <c r="F109" s="1">
        <f t="shared" si="18"/>
        <v>0</v>
      </c>
      <c r="G109" s="1">
        <v>0</v>
      </c>
      <c r="H109" s="1">
        <v>0</v>
      </c>
      <c r="I109" s="1">
        <f t="shared" si="19"/>
        <v>0</v>
      </c>
      <c r="J109" s="1">
        <f t="shared" si="16"/>
        <v>0</v>
      </c>
      <c r="K109" s="1">
        <f t="shared" si="20"/>
        <v>58</v>
      </c>
      <c r="L109" s="1">
        <f t="shared" si="21"/>
        <v>58</v>
      </c>
      <c r="M109" s="1">
        <v>29</v>
      </c>
      <c r="N109" s="1">
        <v>29</v>
      </c>
      <c r="O109" s="1">
        <v>1</v>
      </c>
      <c r="P109" s="1">
        <v>438770.00000000006</v>
      </c>
      <c r="Q109" s="1">
        <v>0</v>
      </c>
      <c r="R109" s="1">
        <v>108.631</v>
      </c>
      <c r="S109" s="1">
        <v>0</v>
      </c>
      <c r="T109" s="1">
        <v>799.96</v>
      </c>
    </row>
    <row r="110" spans="1:20" x14ac:dyDescent="0.2">
      <c r="A110" s="1" t="s">
        <v>86</v>
      </c>
      <c r="B110" s="1" t="s">
        <v>268</v>
      </c>
      <c r="C110" s="1" t="s">
        <v>38</v>
      </c>
      <c r="D110" s="1" t="s">
        <v>103</v>
      </c>
      <c r="E110" s="1">
        <f t="shared" si="17"/>
        <v>23</v>
      </c>
      <c r="F110" s="1">
        <f t="shared" si="18"/>
        <v>0</v>
      </c>
      <c r="G110" s="1">
        <v>0</v>
      </c>
      <c r="H110" s="1">
        <v>0</v>
      </c>
      <c r="I110" s="1">
        <f t="shared" si="19"/>
        <v>0</v>
      </c>
      <c r="J110" s="1">
        <f t="shared" si="16"/>
        <v>0</v>
      </c>
      <c r="K110" s="1">
        <f t="shared" si="20"/>
        <v>46</v>
      </c>
      <c r="L110" s="1">
        <f t="shared" si="21"/>
        <v>46</v>
      </c>
      <c r="M110" s="1">
        <v>23</v>
      </c>
      <c r="N110" s="1">
        <v>23</v>
      </c>
      <c r="O110" s="1">
        <v>1</v>
      </c>
      <c r="P110" s="1">
        <v>347990</v>
      </c>
      <c r="Q110" s="1">
        <v>0</v>
      </c>
      <c r="R110" s="1">
        <v>108.631</v>
      </c>
      <c r="S110" s="1">
        <v>0</v>
      </c>
      <c r="T110" s="1">
        <v>799.96</v>
      </c>
    </row>
    <row r="111" spans="1:20" x14ac:dyDescent="0.2">
      <c r="A111" s="1" t="s">
        <v>86</v>
      </c>
      <c r="B111" s="1" t="s">
        <v>269</v>
      </c>
      <c r="C111" s="1" t="s">
        <v>38</v>
      </c>
      <c r="D111" s="1" t="s">
        <v>103</v>
      </c>
      <c r="E111" s="1">
        <f t="shared" si="17"/>
        <v>23</v>
      </c>
      <c r="F111" s="1">
        <f t="shared" si="18"/>
        <v>0</v>
      </c>
      <c r="G111" s="1">
        <v>0</v>
      </c>
      <c r="H111" s="1">
        <v>0</v>
      </c>
      <c r="I111" s="1">
        <f t="shared" si="19"/>
        <v>0</v>
      </c>
      <c r="J111" s="1">
        <f t="shared" si="16"/>
        <v>0</v>
      </c>
      <c r="K111" s="1">
        <f t="shared" si="20"/>
        <v>46</v>
      </c>
      <c r="L111" s="1">
        <f t="shared" si="21"/>
        <v>46</v>
      </c>
      <c r="M111" s="1">
        <v>23</v>
      </c>
      <c r="N111" s="1">
        <v>23</v>
      </c>
      <c r="O111" s="1">
        <v>1</v>
      </c>
      <c r="P111" s="1">
        <v>347990</v>
      </c>
      <c r="Q111" s="1">
        <v>0</v>
      </c>
      <c r="R111" s="1">
        <v>108.631</v>
      </c>
      <c r="S111" s="1">
        <v>0</v>
      </c>
      <c r="T111" s="1">
        <v>799.96</v>
      </c>
    </row>
    <row r="112" spans="1:20" x14ac:dyDescent="0.2">
      <c r="A112" s="1" t="s">
        <v>86</v>
      </c>
      <c r="B112" s="1" t="s">
        <v>270</v>
      </c>
      <c r="C112" s="1" t="s">
        <v>38</v>
      </c>
      <c r="D112" s="1" t="s">
        <v>103</v>
      </c>
      <c r="E112" s="1">
        <f t="shared" si="17"/>
        <v>120</v>
      </c>
      <c r="F112" s="1">
        <f t="shared" si="18"/>
        <v>0</v>
      </c>
      <c r="G112" s="1">
        <v>0</v>
      </c>
      <c r="H112" s="1">
        <v>0</v>
      </c>
      <c r="I112" s="1">
        <f t="shared" si="19"/>
        <v>0</v>
      </c>
      <c r="J112" s="1">
        <f t="shared" si="16"/>
        <v>0</v>
      </c>
      <c r="K112" s="1">
        <f t="shared" si="20"/>
        <v>240</v>
      </c>
      <c r="L112" s="1">
        <f t="shared" si="21"/>
        <v>240</v>
      </c>
      <c r="M112" s="1">
        <v>120</v>
      </c>
      <c r="N112" s="1">
        <v>120</v>
      </c>
      <c r="O112" s="1">
        <v>1</v>
      </c>
      <c r="P112" s="1">
        <v>1815600.0000000002</v>
      </c>
      <c r="Q112" s="1">
        <v>0</v>
      </c>
      <c r="R112" s="1">
        <v>108.631</v>
      </c>
      <c r="S112" s="1">
        <v>0</v>
      </c>
      <c r="T112" s="1">
        <v>799.96</v>
      </c>
    </row>
    <row r="113" spans="1:20" x14ac:dyDescent="0.2">
      <c r="A113" s="1" t="s">
        <v>87</v>
      </c>
      <c r="B113" s="1" t="s">
        <v>271</v>
      </c>
      <c r="C113" s="1" t="s">
        <v>38</v>
      </c>
      <c r="D113" s="1" t="s">
        <v>104</v>
      </c>
      <c r="E113" s="1">
        <f t="shared" si="17"/>
        <v>120</v>
      </c>
      <c r="F113" s="1">
        <f t="shared" si="18"/>
        <v>0</v>
      </c>
      <c r="G113" s="1">
        <v>0</v>
      </c>
      <c r="H113" s="1">
        <v>0</v>
      </c>
      <c r="I113" s="1">
        <f t="shared" si="19"/>
        <v>0</v>
      </c>
      <c r="J113" s="1">
        <f t="shared" si="16"/>
        <v>0</v>
      </c>
      <c r="K113" s="1">
        <f t="shared" si="20"/>
        <v>240</v>
      </c>
      <c r="L113" s="1">
        <f t="shared" si="21"/>
        <v>240</v>
      </c>
      <c r="M113" s="1">
        <v>120</v>
      </c>
      <c r="N113" s="1">
        <v>120</v>
      </c>
      <c r="O113" s="1">
        <v>1</v>
      </c>
      <c r="P113" s="1">
        <v>5745600</v>
      </c>
      <c r="Q113" s="1">
        <v>0</v>
      </c>
      <c r="R113" s="1">
        <v>109.759</v>
      </c>
      <c r="S113" s="1">
        <v>0</v>
      </c>
      <c r="T113" s="1">
        <v>708.56</v>
      </c>
    </row>
    <row r="114" spans="1:20" x14ac:dyDescent="0.2">
      <c r="A114" s="1" t="s">
        <v>87</v>
      </c>
      <c r="B114" s="1" t="s">
        <v>272</v>
      </c>
      <c r="C114" s="1" t="s">
        <v>38</v>
      </c>
      <c r="D114" s="1" t="s">
        <v>104</v>
      </c>
      <c r="E114" s="1">
        <f t="shared" si="17"/>
        <v>120</v>
      </c>
      <c r="F114" s="1">
        <f t="shared" si="18"/>
        <v>0</v>
      </c>
      <c r="G114" s="1">
        <v>0</v>
      </c>
      <c r="H114" s="1">
        <v>0</v>
      </c>
      <c r="I114" s="1">
        <f t="shared" si="19"/>
        <v>0</v>
      </c>
      <c r="J114" s="1">
        <f t="shared" si="16"/>
        <v>0</v>
      </c>
      <c r="K114" s="1">
        <f t="shared" si="20"/>
        <v>240</v>
      </c>
      <c r="L114" s="1">
        <f t="shared" si="21"/>
        <v>240</v>
      </c>
      <c r="M114" s="1">
        <v>120</v>
      </c>
      <c r="N114" s="1">
        <v>120</v>
      </c>
      <c r="O114" s="1">
        <v>1</v>
      </c>
      <c r="P114" s="1">
        <v>5745600</v>
      </c>
      <c r="Q114" s="1">
        <v>0</v>
      </c>
      <c r="R114" s="1">
        <v>109.759</v>
      </c>
      <c r="S114" s="1">
        <v>0</v>
      </c>
      <c r="T114" s="1">
        <v>708.56</v>
      </c>
    </row>
    <row r="115" spans="1:20" x14ac:dyDescent="0.2">
      <c r="A115" s="1" t="s">
        <v>87</v>
      </c>
      <c r="B115" s="1" t="s">
        <v>273</v>
      </c>
      <c r="C115" s="1" t="s">
        <v>38</v>
      </c>
      <c r="D115" s="1" t="s">
        <v>104</v>
      </c>
      <c r="E115" s="1">
        <f t="shared" si="17"/>
        <v>120</v>
      </c>
      <c r="F115" s="1">
        <f t="shared" si="18"/>
        <v>0</v>
      </c>
      <c r="G115" s="1">
        <v>0</v>
      </c>
      <c r="H115" s="1">
        <v>0</v>
      </c>
      <c r="I115" s="1">
        <f t="shared" si="19"/>
        <v>0</v>
      </c>
      <c r="J115" s="1">
        <f t="shared" si="16"/>
        <v>0</v>
      </c>
      <c r="K115" s="1">
        <f t="shared" si="20"/>
        <v>240</v>
      </c>
      <c r="L115" s="1">
        <f t="shared" si="21"/>
        <v>240</v>
      </c>
      <c r="M115" s="1">
        <v>120</v>
      </c>
      <c r="N115" s="1">
        <v>120</v>
      </c>
      <c r="O115" s="1">
        <v>1</v>
      </c>
      <c r="P115" s="1">
        <v>5745600</v>
      </c>
      <c r="Q115" s="1">
        <v>0</v>
      </c>
      <c r="R115" s="1">
        <v>109.759</v>
      </c>
      <c r="S115" s="1">
        <v>0</v>
      </c>
      <c r="T115" s="1">
        <v>708.56</v>
      </c>
    </row>
    <row r="116" spans="1:20" x14ac:dyDescent="0.2">
      <c r="A116" s="1" t="s">
        <v>87</v>
      </c>
      <c r="B116" s="1" t="s">
        <v>274</v>
      </c>
      <c r="C116" s="1" t="s">
        <v>38</v>
      </c>
      <c r="D116" s="1" t="s">
        <v>104</v>
      </c>
      <c r="E116" s="1">
        <f t="shared" si="17"/>
        <v>120</v>
      </c>
      <c r="F116" s="1">
        <f t="shared" si="18"/>
        <v>0</v>
      </c>
      <c r="G116" s="1">
        <v>0</v>
      </c>
      <c r="H116" s="1">
        <v>0</v>
      </c>
      <c r="I116" s="1">
        <f t="shared" si="19"/>
        <v>0</v>
      </c>
      <c r="J116" s="1">
        <f t="shared" si="16"/>
        <v>0</v>
      </c>
      <c r="K116" s="1">
        <f t="shared" si="20"/>
        <v>240</v>
      </c>
      <c r="L116" s="1">
        <f t="shared" si="21"/>
        <v>240</v>
      </c>
      <c r="M116" s="1">
        <v>120</v>
      </c>
      <c r="N116" s="1">
        <v>120</v>
      </c>
      <c r="O116" s="1">
        <v>1</v>
      </c>
      <c r="P116" s="1">
        <v>5745600</v>
      </c>
      <c r="Q116" s="1">
        <v>0</v>
      </c>
      <c r="R116" s="1">
        <v>109.759</v>
      </c>
      <c r="S116" s="1">
        <v>0</v>
      </c>
      <c r="T116" s="1">
        <v>708.56</v>
      </c>
    </row>
    <row r="117" spans="1:20" x14ac:dyDescent="0.2">
      <c r="A117" s="1" t="s">
        <v>88</v>
      </c>
      <c r="B117" s="1" t="s">
        <v>275</v>
      </c>
      <c r="C117" s="1" t="s">
        <v>38</v>
      </c>
      <c r="D117" s="1" t="s">
        <v>104</v>
      </c>
      <c r="E117" s="1">
        <f t="shared" si="17"/>
        <v>200</v>
      </c>
      <c r="F117" s="1">
        <f t="shared" si="18"/>
        <v>0</v>
      </c>
      <c r="G117" s="1">
        <v>0</v>
      </c>
      <c r="H117" s="1">
        <v>0</v>
      </c>
      <c r="I117" s="1">
        <f t="shared" si="19"/>
        <v>0</v>
      </c>
      <c r="J117" s="1">
        <f t="shared" si="16"/>
        <v>0</v>
      </c>
      <c r="K117" s="1">
        <f t="shared" si="20"/>
        <v>400</v>
      </c>
      <c r="L117" s="1">
        <f t="shared" si="21"/>
        <v>400</v>
      </c>
      <c r="M117" s="1">
        <v>200</v>
      </c>
      <c r="N117" s="1">
        <v>200</v>
      </c>
      <c r="O117" s="1">
        <v>1</v>
      </c>
      <c r="P117" s="1">
        <v>9576000</v>
      </c>
      <c r="Q117" s="1">
        <v>0</v>
      </c>
      <c r="R117" s="1">
        <v>103.047</v>
      </c>
      <c r="S117" s="1">
        <v>0</v>
      </c>
      <c r="T117" s="1">
        <v>681.15</v>
      </c>
    </row>
    <row r="118" spans="1:20" x14ac:dyDescent="0.2">
      <c r="A118" s="1" t="s">
        <v>88</v>
      </c>
      <c r="B118" s="1" t="s">
        <v>276</v>
      </c>
      <c r="C118" s="1" t="s">
        <v>38</v>
      </c>
      <c r="D118" s="1" t="s">
        <v>104</v>
      </c>
      <c r="E118" s="1">
        <f t="shared" si="17"/>
        <v>200</v>
      </c>
      <c r="F118" s="1">
        <f t="shared" si="18"/>
        <v>0</v>
      </c>
      <c r="G118" s="1">
        <v>0</v>
      </c>
      <c r="H118" s="1">
        <v>0</v>
      </c>
      <c r="I118" s="1">
        <f t="shared" si="19"/>
        <v>0</v>
      </c>
      <c r="J118" s="1">
        <f t="shared" si="16"/>
        <v>0</v>
      </c>
      <c r="K118" s="1">
        <f t="shared" si="20"/>
        <v>400</v>
      </c>
      <c r="L118" s="1">
        <f t="shared" si="21"/>
        <v>400</v>
      </c>
      <c r="M118" s="1">
        <v>200</v>
      </c>
      <c r="N118" s="1">
        <v>200</v>
      </c>
      <c r="O118" s="1">
        <v>1</v>
      </c>
      <c r="P118" s="1">
        <v>9576000</v>
      </c>
      <c r="Q118" s="1">
        <v>0</v>
      </c>
      <c r="R118" s="1">
        <v>103.047</v>
      </c>
      <c r="S118" s="1">
        <v>0</v>
      </c>
      <c r="T118" s="1">
        <v>681.15</v>
      </c>
    </row>
    <row r="119" spans="1:20" x14ac:dyDescent="0.2">
      <c r="A119" s="1" t="s">
        <v>88</v>
      </c>
      <c r="B119" s="1" t="s">
        <v>277</v>
      </c>
      <c r="C119" s="1" t="s">
        <v>38</v>
      </c>
      <c r="D119" s="1" t="s">
        <v>104</v>
      </c>
      <c r="E119" s="1">
        <f t="shared" si="17"/>
        <v>200</v>
      </c>
      <c r="F119" s="1">
        <f t="shared" si="18"/>
        <v>0</v>
      </c>
      <c r="G119" s="1">
        <v>0</v>
      </c>
      <c r="H119" s="1">
        <v>0</v>
      </c>
      <c r="I119" s="1">
        <f t="shared" si="19"/>
        <v>0</v>
      </c>
      <c r="J119" s="1">
        <f t="shared" si="16"/>
        <v>0</v>
      </c>
      <c r="K119" s="1">
        <f t="shared" si="20"/>
        <v>400</v>
      </c>
      <c r="L119" s="1">
        <f t="shared" si="21"/>
        <v>400</v>
      </c>
      <c r="M119" s="1">
        <v>200</v>
      </c>
      <c r="N119" s="1">
        <v>200</v>
      </c>
      <c r="O119" s="1">
        <v>1</v>
      </c>
      <c r="P119" s="1">
        <v>9576000</v>
      </c>
      <c r="Q119" s="1">
        <v>0</v>
      </c>
      <c r="R119" s="1">
        <v>103.047</v>
      </c>
      <c r="S119" s="1">
        <v>0</v>
      </c>
      <c r="T119" s="1">
        <v>681.15</v>
      </c>
    </row>
    <row r="120" spans="1:20" x14ac:dyDescent="0.2">
      <c r="A120" s="1" t="s">
        <v>88</v>
      </c>
      <c r="B120" s="1" t="s">
        <v>278</v>
      </c>
      <c r="C120" s="1" t="s">
        <v>38</v>
      </c>
      <c r="D120" s="1" t="s">
        <v>104</v>
      </c>
      <c r="E120" s="1">
        <f t="shared" si="17"/>
        <v>200</v>
      </c>
      <c r="F120" s="1">
        <f t="shared" si="18"/>
        <v>0</v>
      </c>
      <c r="G120" s="1">
        <v>0</v>
      </c>
      <c r="H120" s="1">
        <v>0</v>
      </c>
      <c r="I120" s="1">
        <f t="shared" si="19"/>
        <v>0</v>
      </c>
      <c r="J120" s="1">
        <f t="shared" si="16"/>
        <v>0</v>
      </c>
      <c r="K120" s="1">
        <f t="shared" si="20"/>
        <v>400</v>
      </c>
      <c r="L120" s="1">
        <f t="shared" si="21"/>
        <v>400</v>
      </c>
      <c r="M120" s="1">
        <v>200</v>
      </c>
      <c r="N120" s="1">
        <v>200</v>
      </c>
      <c r="O120" s="1">
        <v>1</v>
      </c>
      <c r="P120" s="1">
        <v>9576000</v>
      </c>
      <c r="Q120" s="1">
        <v>0</v>
      </c>
      <c r="R120" s="1">
        <v>103.047</v>
      </c>
      <c r="S120" s="1">
        <v>0</v>
      </c>
      <c r="T120" s="1">
        <v>681.15</v>
      </c>
    </row>
    <row r="121" spans="1:20" x14ac:dyDescent="0.2">
      <c r="A121" s="1" t="s">
        <v>89</v>
      </c>
      <c r="B121" s="1" t="s">
        <v>279</v>
      </c>
      <c r="C121" s="1" t="s">
        <v>39</v>
      </c>
      <c r="D121" s="1" t="s">
        <v>103</v>
      </c>
      <c r="E121" s="1">
        <f t="shared" si="17"/>
        <v>35</v>
      </c>
      <c r="F121" s="1">
        <f t="shared" si="18"/>
        <v>0</v>
      </c>
      <c r="G121" s="1">
        <v>0</v>
      </c>
      <c r="H121" s="1">
        <v>0</v>
      </c>
      <c r="I121" s="1">
        <f t="shared" si="19"/>
        <v>0</v>
      </c>
      <c r="J121" s="1">
        <f t="shared" si="16"/>
        <v>0</v>
      </c>
      <c r="K121" s="1">
        <f t="shared" si="20"/>
        <v>70</v>
      </c>
      <c r="L121" s="1">
        <f t="shared" si="21"/>
        <v>70</v>
      </c>
      <c r="M121" s="1">
        <v>35</v>
      </c>
      <c r="N121" s="1">
        <v>35</v>
      </c>
      <c r="O121" s="1">
        <v>1</v>
      </c>
      <c r="P121" s="1">
        <v>529550.00000000012</v>
      </c>
      <c r="Q121" s="1">
        <v>0</v>
      </c>
      <c r="R121" s="1">
        <v>133.34200000000001</v>
      </c>
      <c r="S121" s="1">
        <v>0</v>
      </c>
      <c r="T121" s="1">
        <v>664.68</v>
      </c>
    </row>
    <row r="122" spans="1:20" x14ac:dyDescent="0.2">
      <c r="A122" s="1" t="s">
        <v>89</v>
      </c>
      <c r="B122" s="1" t="s">
        <v>280</v>
      </c>
      <c r="C122" s="1" t="s">
        <v>39</v>
      </c>
      <c r="D122" s="1" t="s">
        <v>103</v>
      </c>
      <c r="E122" s="1">
        <f t="shared" si="17"/>
        <v>35</v>
      </c>
      <c r="F122" s="1">
        <f t="shared" si="18"/>
        <v>0</v>
      </c>
      <c r="G122" s="1">
        <v>0</v>
      </c>
      <c r="H122" s="1">
        <v>0</v>
      </c>
      <c r="I122" s="1">
        <f t="shared" si="19"/>
        <v>0</v>
      </c>
      <c r="J122" s="1">
        <f t="shared" si="16"/>
        <v>0</v>
      </c>
      <c r="K122" s="1">
        <f t="shared" si="20"/>
        <v>70</v>
      </c>
      <c r="L122" s="1">
        <f t="shared" si="21"/>
        <v>70</v>
      </c>
      <c r="M122" s="1">
        <v>35</v>
      </c>
      <c r="N122" s="1">
        <v>35</v>
      </c>
      <c r="O122" s="1">
        <v>1</v>
      </c>
      <c r="P122" s="1">
        <v>529550.00000000012</v>
      </c>
      <c r="Q122" s="1">
        <v>0</v>
      </c>
      <c r="R122" s="1">
        <v>133.34200000000001</v>
      </c>
      <c r="S122" s="1">
        <v>0</v>
      </c>
      <c r="T122" s="1">
        <v>664.68</v>
      </c>
    </row>
    <row r="123" spans="1:20" x14ac:dyDescent="0.2">
      <c r="A123" s="1" t="s">
        <v>89</v>
      </c>
      <c r="B123" s="1" t="s">
        <v>281</v>
      </c>
      <c r="C123" s="1" t="s">
        <v>39</v>
      </c>
      <c r="D123" s="1" t="s">
        <v>103</v>
      </c>
      <c r="E123" s="1">
        <f t="shared" si="17"/>
        <v>35</v>
      </c>
      <c r="F123" s="1">
        <f t="shared" si="18"/>
        <v>0</v>
      </c>
      <c r="G123" s="1">
        <v>0</v>
      </c>
      <c r="H123" s="1">
        <v>0</v>
      </c>
      <c r="I123" s="1">
        <f t="shared" si="19"/>
        <v>0</v>
      </c>
      <c r="J123" s="1">
        <f t="shared" si="16"/>
        <v>0</v>
      </c>
      <c r="K123" s="1">
        <f t="shared" si="20"/>
        <v>70</v>
      </c>
      <c r="L123" s="1">
        <f t="shared" si="21"/>
        <v>70</v>
      </c>
      <c r="M123" s="1">
        <v>35</v>
      </c>
      <c r="N123" s="1">
        <v>35</v>
      </c>
      <c r="O123" s="1">
        <v>1</v>
      </c>
      <c r="P123" s="1">
        <v>529550.00000000012</v>
      </c>
      <c r="Q123" s="1">
        <v>0</v>
      </c>
      <c r="R123" s="1">
        <v>133.34200000000001</v>
      </c>
      <c r="S123" s="1">
        <v>0</v>
      </c>
      <c r="T123" s="1">
        <v>664.68</v>
      </c>
    </row>
    <row r="124" spans="1:20" x14ac:dyDescent="0.2">
      <c r="A124" s="1" t="s">
        <v>90</v>
      </c>
      <c r="B124" s="1" t="s">
        <v>282</v>
      </c>
      <c r="C124" s="1" t="s">
        <v>39</v>
      </c>
      <c r="D124" s="1" t="s">
        <v>26</v>
      </c>
      <c r="E124" s="1">
        <f t="shared" si="17"/>
        <v>208</v>
      </c>
      <c r="F124" s="1">
        <f t="shared" si="18"/>
        <v>112.2</v>
      </c>
      <c r="G124" s="1">
        <v>0</v>
      </c>
      <c r="H124" s="1">
        <v>0</v>
      </c>
      <c r="I124" s="1">
        <f t="shared" si="19"/>
        <v>6</v>
      </c>
      <c r="J124" s="1">
        <f t="shared" si="16"/>
        <v>6</v>
      </c>
      <c r="K124" s="1">
        <f t="shared" si="20"/>
        <v>108</v>
      </c>
      <c r="L124" s="1">
        <f t="shared" si="21"/>
        <v>540</v>
      </c>
      <c r="M124" s="1">
        <v>112.2</v>
      </c>
      <c r="N124" s="1">
        <v>540</v>
      </c>
      <c r="O124" s="1">
        <v>1</v>
      </c>
      <c r="P124" s="1">
        <v>22299680</v>
      </c>
      <c r="Q124" s="1">
        <v>0</v>
      </c>
      <c r="R124" s="1">
        <v>81.72</v>
      </c>
      <c r="S124" s="1">
        <v>0</v>
      </c>
      <c r="T124" s="1">
        <v>702.62</v>
      </c>
    </row>
    <row r="125" spans="1:20" x14ac:dyDescent="0.2">
      <c r="A125" s="1" t="s">
        <v>91</v>
      </c>
      <c r="B125" s="1" t="s">
        <v>283</v>
      </c>
      <c r="C125" s="1" t="s">
        <v>39</v>
      </c>
      <c r="D125" s="1" t="s">
        <v>103</v>
      </c>
      <c r="E125" s="1">
        <f t="shared" si="17"/>
        <v>58</v>
      </c>
      <c r="F125" s="1">
        <f t="shared" si="18"/>
        <v>0</v>
      </c>
      <c r="G125" s="1">
        <v>0</v>
      </c>
      <c r="H125" s="1">
        <v>0</v>
      </c>
      <c r="I125" s="1">
        <f t="shared" si="19"/>
        <v>0</v>
      </c>
      <c r="J125" s="1">
        <f t="shared" si="16"/>
        <v>0</v>
      </c>
      <c r="K125" s="1">
        <f t="shared" si="20"/>
        <v>116</v>
      </c>
      <c r="L125" s="1">
        <f t="shared" si="21"/>
        <v>116</v>
      </c>
      <c r="M125" s="1">
        <v>58</v>
      </c>
      <c r="N125" s="1">
        <v>58</v>
      </c>
      <c r="O125" s="1">
        <v>1</v>
      </c>
      <c r="P125" s="1">
        <v>877540.00000000012</v>
      </c>
      <c r="Q125" s="1">
        <v>0</v>
      </c>
      <c r="R125" s="1">
        <v>140.27500000000001</v>
      </c>
      <c r="S125" s="1">
        <v>0</v>
      </c>
      <c r="T125" s="1">
        <v>438.76</v>
      </c>
    </row>
    <row r="126" spans="1:20" x14ac:dyDescent="0.2">
      <c r="A126" s="1" t="s">
        <v>92</v>
      </c>
      <c r="B126" s="1" t="s">
        <v>284</v>
      </c>
      <c r="C126" s="1" t="s">
        <v>36</v>
      </c>
      <c r="D126" s="1" t="s">
        <v>103</v>
      </c>
      <c r="E126" s="1">
        <f t="shared" si="17"/>
        <v>20</v>
      </c>
      <c r="F126" s="1">
        <f t="shared" si="18"/>
        <v>0</v>
      </c>
      <c r="G126" s="1">
        <v>0</v>
      </c>
      <c r="H126" s="1">
        <v>0</v>
      </c>
      <c r="I126" s="1">
        <f t="shared" si="19"/>
        <v>0</v>
      </c>
      <c r="J126" s="1">
        <f t="shared" si="16"/>
        <v>0</v>
      </c>
      <c r="K126" s="1">
        <f t="shared" si="20"/>
        <v>40</v>
      </c>
      <c r="L126" s="1">
        <f t="shared" si="21"/>
        <v>40</v>
      </c>
      <c r="M126" s="1">
        <v>20</v>
      </c>
      <c r="N126" s="1">
        <v>20</v>
      </c>
      <c r="O126" s="1">
        <v>1</v>
      </c>
      <c r="P126" s="1">
        <v>302600</v>
      </c>
      <c r="Q126" s="1">
        <v>0</v>
      </c>
      <c r="R126" s="1">
        <v>476.90300000000002</v>
      </c>
      <c r="S126" s="1">
        <v>0</v>
      </c>
      <c r="T126" s="1">
        <v>933</v>
      </c>
    </row>
    <row r="127" spans="1:20" x14ac:dyDescent="0.2">
      <c r="A127" s="1" t="s">
        <v>92</v>
      </c>
      <c r="B127" s="1" t="s">
        <v>285</v>
      </c>
      <c r="C127" s="1" t="s">
        <v>36</v>
      </c>
      <c r="D127" s="1" t="s">
        <v>103</v>
      </c>
      <c r="E127" s="1">
        <f t="shared" si="17"/>
        <v>20</v>
      </c>
      <c r="F127" s="1">
        <f t="shared" si="18"/>
        <v>0</v>
      </c>
      <c r="G127" s="1">
        <v>0</v>
      </c>
      <c r="H127" s="1">
        <v>0</v>
      </c>
      <c r="I127" s="1">
        <f t="shared" si="19"/>
        <v>0</v>
      </c>
      <c r="J127" s="1">
        <f t="shared" si="16"/>
        <v>0</v>
      </c>
      <c r="K127" s="1">
        <f t="shared" si="20"/>
        <v>40</v>
      </c>
      <c r="L127" s="1">
        <f t="shared" si="21"/>
        <v>40</v>
      </c>
      <c r="M127" s="1">
        <v>20</v>
      </c>
      <c r="N127" s="1">
        <v>20</v>
      </c>
      <c r="O127" s="1">
        <v>1</v>
      </c>
      <c r="P127" s="1">
        <v>302600</v>
      </c>
      <c r="Q127" s="1">
        <v>0</v>
      </c>
      <c r="R127" s="1">
        <v>476.90300000000002</v>
      </c>
      <c r="S127" s="1">
        <v>0</v>
      </c>
      <c r="T127" s="1">
        <v>933</v>
      </c>
    </row>
    <row r="128" spans="1:20" x14ac:dyDescent="0.2">
      <c r="A128" s="1" t="s">
        <v>93</v>
      </c>
      <c r="B128" s="1" t="s">
        <v>286</v>
      </c>
      <c r="C128" s="1" t="s">
        <v>37</v>
      </c>
      <c r="D128" s="1" t="s">
        <v>103</v>
      </c>
      <c r="E128" s="1">
        <f t="shared" si="17"/>
        <v>34</v>
      </c>
      <c r="F128" s="1">
        <f t="shared" si="18"/>
        <v>0</v>
      </c>
      <c r="G128" s="1">
        <v>0</v>
      </c>
      <c r="H128" s="1">
        <v>0</v>
      </c>
      <c r="I128" s="1">
        <f t="shared" si="19"/>
        <v>0</v>
      </c>
      <c r="J128" s="1">
        <f t="shared" si="16"/>
        <v>0</v>
      </c>
      <c r="K128" s="1">
        <f t="shared" si="20"/>
        <v>68</v>
      </c>
      <c r="L128" s="1">
        <f t="shared" si="21"/>
        <v>68</v>
      </c>
      <c r="M128" s="1">
        <v>34</v>
      </c>
      <c r="N128" s="1">
        <v>34</v>
      </c>
      <c r="O128" s="1">
        <v>1</v>
      </c>
      <c r="P128" s="1">
        <v>514420.00000000006</v>
      </c>
      <c r="Q128" s="1">
        <v>0</v>
      </c>
      <c r="R128" s="1">
        <v>476.90300000000002</v>
      </c>
      <c r="S128" s="1">
        <v>0</v>
      </c>
      <c r="T128" s="1">
        <v>1045.82</v>
      </c>
    </row>
    <row r="129" spans="1:20" x14ac:dyDescent="0.2">
      <c r="A129" s="1" t="s">
        <v>94</v>
      </c>
      <c r="B129" s="1" t="s">
        <v>287</v>
      </c>
      <c r="C129" s="1" t="s">
        <v>37</v>
      </c>
      <c r="D129" s="1" t="s">
        <v>103</v>
      </c>
      <c r="E129" s="1">
        <f t="shared" si="17"/>
        <v>140</v>
      </c>
      <c r="F129" s="1">
        <f t="shared" si="18"/>
        <v>0</v>
      </c>
      <c r="G129" s="1">
        <v>0</v>
      </c>
      <c r="H129" s="1">
        <v>0</v>
      </c>
      <c r="I129" s="1">
        <f t="shared" si="19"/>
        <v>0</v>
      </c>
      <c r="J129" s="1">
        <f t="shared" si="16"/>
        <v>0</v>
      </c>
      <c r="K129" s="1">
        <f t="shared" si="20"/>
        <v>280</v>
      </c>
      <c r="L129" s="1">
        <f t="shared" si="21"/>
        <v>280</v>
      </c>
      <c r="M129" s="1">
        <v>140</v>
      </c>
      <c r="N129" s="1">
        <v>140</v>
      </c>
      <c r="O129" s="1">
        <v>1</v>
      </c>
      <c r="P129" s="1">
        <v>2118200.0000000005</v>
      </c>
      <c r="Q129" s="1">
        <v>0</v>
      </c>
      <c r="R129" s="1">
        <v>446.13</v>
      </c>
      <c r="S129" s="1">
        <v>0</v>
      </c>
      <c r="T129" s="1">
        <v>998.63</v>
      </c>
    </row>
    <row r="130" spans="1:20" x14ac:dyDescent="0.2">
      <c r="A130" s="1" t="s">
        <v>94</v>
      </c>
      <c r="B130" s="1" t="s">
        <v>288</v>
      </c>
      <c r="C130" s="1" t="s">
        <v>37</v>
      </c>
      <c r="D130" s="1" t="s">
        <v>103</v>
      </c>
      <c r="E130" s="1">
        <f t="shared" ref="E130:E138" si="22">VLOOKUP(B130,All_limits,2,FALSE)</f>
        <v>140</v>
      </c>
      <c r="F130" s="1">
        <f t="shared" ref="F130:F138" si="23">VLOOKUP(B130,All_limits,3,FALSE)</f>
        <v>0</v>
      </c>
      <c r="G130" s="1">
        <v>0</v>
      </c>
      <c r="H130" s="1">
        <v>0</v>
      </c>
      <c r="I130" s="1">
        <f t="shared" ref="I130:I138" si="24">VLOOKUP(B130,All_limits,6,FALSE)</f>
        <v>0</v>
      </c>
      <c r="J130" s="1">
        <f t="shared" si="16"/>
        <v>0</v>
      </c>
      <c r="K130" s="1">
        <f t="shared" ref="K130:K138" si="25">VLOOKUP(B130,All_limits,4,FALSE)</f>
        <v>280</v>
      </c>
      <c r="L130" s="1">
        <f t="shared" ref="L130:L138" si="26">VLOOKUP(B130,All_limits,5,FALSE)</f>
        <v>280</v>
      </c>
      <c r="M130" s="1">
        <v>140</v>
      </c>
      <c r="N130" s="1">
        <v>140</v>
      </c>
      <c r="O130" s="1">
        <v>1</v>
      </c>
      <c r="P130" s="1">
        <v>2118200.0000000005</v>
      </c>
      <c r="Q130" s="1">
        <v>0</v>
      </c>
      <c r="R130" s="1">
        <v>446.13</v>
      </c>
      <c r="S130" s="1">
        <v>0</v>
      </c>
      <c r="T130" s="1">
        <v>998.63</v>
      </c>
    </row>
    <row r="131" spans="1:20" x14ac:dyDescent="0.2">
      <c r="A131" s="1" t="s">
        <v>94</v>
      </c>
      <c r="B131" s="1" t="s">
        <v>289</v>
      </c>
      <c r="C131" s="1" t="s">
        <v>37</v>
      </c>
      <c r="D131" s="1" t="s">
        <v>103</v>
      </c>
      <c r="E131" s="1">
        <f t="shared" si="22"/>
        <v>120</v>
      </c>
      <c r="F131" s="1">
        <f t="shared" si="23"/>
        <v>0</v>
      </c>
      <c r="G131" s="1">
        <v>0</v>
      </c>
      <c r="H131" s="1">
        <v>0</v>
      </c>
      <c r="I131" s="1">
        <f t="shared" si="24"/>
        <v>0</v>
      </c>
      <c r="J131" s="1">
        <f t="shared" ref="J131:J138" si="27">I131</f>
        <v>0</v>
      </c>
      <c r="K131" s="1">
        <f t="shared" si="25"/>
        <v>240</v>
      </c>
      <c r="L131" s="1">
        <f t="shared" si="26"/>
        <v>240</v>
      </c>
      <c r="M131" s="1">
        <v>120</v>
      </c>
      <c r="N131" s="1">
        <v>120</v>
      </c>
      <c r="O131" s="1">
        <v>1</v>
      </c>
      <c r="P131" s="1">
        <v>1815600.0000000002</v>
      </c>
      <c r="Q131" s="1">
        <v>0</v>
      </c>
      <c r="R131" s="1">
        <v>446.13</v>
      </c>
      <c r="S131" s="1">
        <v>0</v>
      </c>
      <c r="T131" s="1">
        <v>998.63</v>
      </c>
    </row>
    <row r="132" spans="1:20" x14ac:dyDescent="0.2">
      <c r="A132" s="1" t="s">
        <v>95</v>
      </c>
      <c r="B132" s="1" t="s">
        <v>290</v>
      </c>
      <c r="C132" s="1" t="s">
        <v>38</v>
      </c>
      <c r="D132" s="1" t="s">
        <v>105</v>
      </c>
      <c r="E132" s="1">
        <f t="shared" si="22"/>
        <v>48</v>
      </c>
      <c r="F132" s="1">
        <f t="shared" si="23"/>
        <v>0</v>
      </c>
      <c r="G132" s="1">
        <v>0</v>
      </c>
      <c r="H132" s="1">
        <v>0</v>
      </c>
      <c r="I132" s="1">
        <f t="shared" si="24"/>
        <v>0</v>
      </c>
      <c r="J132" s="1">
        <f t="shared" si="27"/>
        <v>0</v>
      </c>
      <c r="K132" s="1">
        <f t="shared" si="25"/>
        <v>96</v>
      </c>
      <c r="L132" s="1">
        <f t="shared" si="26"/>
        <v>96</v>
      </c>
      <c r="M132" s="1">
        <v>48</v>
      </c>
      <c r="N132" s="1">
        <v>48</v>
      </c>
      <c r="O132" s="1">
        <v>1</v>
      </c>
      <c r="P132" s="1">
        <v>737280</v>
      </c>
      <c r="Q132" s="1">
        <v>0</v>
      </c>
      <c r="R132" s="1">
        <v>479.548</v>
      </c>
      <c r="S132" s="1">
        <v>0</v>
      </c>
      <c r="T132" s="1">
        <v>1013.6</v>
      </c>
    </row>
    <row r="133" spans="1:20" x14ac:dyDescent="0.2">
      <c r="A133" s="1" t="s">
        <v>96</v>
      </c>
      <c r="B133" s="1" t="s">
        <v>291</v>
      </c>
      <c r="C133" s="1" t="s">
        <v>38</v>
      </c>
      <c r="D133" s="1" t="s">
        <v>105</v>
      </c>
      <c r="E133" s="1">
        <f t="shared" si="22"/>
        <v>20.7</v>
      </c>
      <c r="F133" s="1">
        <f t="shared" si="23"/>
        <v>0</v>
      </c>
      <c r="G133" s="1">
        <v>0</v>
      </c>
      <c r="H133" s="1">
        <v>0</v>
      </c>
      <c r="I133" s="1">
        <f t="shared" si="24"/>
        <v>0</v>
      </c>
      <c r="J133" s="1">
        <f t="shared" si="27"/>
        <v>0</v>
      </c>
      <c r="K133" s="1">
        <f t="shared" si="25"/>
        <v>41.4</v>
      </c>
      <c r="L133" s="1">
        <f t="shared" si="26"/>
        <v>41.4</v>
      </c>
      <c r="M133" s="1">
        <v>20.7</v>
      </c>
      <c r="N133" s="1">
        <v>20.7</v>
      </c>
      <c r="O133" s="1">
        <v>1</v>
      </c>
      <c r="P133" s="1">
        <v>317952</v>
      </c>
      <c r="Q133" s="1">
        <v>0</v>
      </c>
      <c r="R133" s="1">
        <v>300.69200000000001</v>
      </c>
      <c r="S133" s="1">
        <v>0</v>
      </c>
      <c r="T133" s="1">
        <v>1491.8</v>
      </c>
    </row>
    <row r="134" spans="1:20" x14ac:dyDescent="0.2">
      <c r="A134" s="1" t="s">
        <v>428</v>
      </c>
      <c r="B134" s="1" t="s">
        <v>292</v>
      </c>
      <c r="C134" s="1" t="s">
        <v>38</v>
      </c>
      <c r="D134" s="1" t="s">
        <v>103</v>
      </c>
      <c r="E134" s="1">
        <f t="shared" si="22"/>
        <v>50</v>
      </c>
      <c r="F134" s="1">
        <f t="shared" si="23"/>
        <v>0</v>
      </c>
      <c r="G134" s="1">
        <v>0</v>
      </c>
      <c r="H134" s="1">
        <v>0</v>
      </c>
      <c r="I134" s="1">
        <f t="shared" si="24"/>
        <v>0</v>
      </c>
      <c r="J134" s="1">
        <f t="shared" si="27"/>
        <v>0</v>
      </c>
      <c r="K134" s="1">
        <f t="shared" si="25"/>
        <v>100</v>
      </c>
      <c r="L134" s="1">
        <f t="shared" si="26"/>
        <v>100</v>
      </c>
      <c r="M134" s="1">
        <v>50</v>
      </c>
      <c r="N134" s="1">
        <v>50</v>
      </c>
      <c r="O134" s="1">
        <v>1</v>
      </c>
      <c r="P134" s="1">
        <v>756500</v>
      </c>
      <c r="Q134" s="1">
        <v>0</v>
      </c>
      <c r="R134" s="1">
        <v>480.221</v>
      </c>
      <c r="S134" s="1">
        <v>0</v>
      </c>
      <c r="T134" s="1">
        <v>1445.86</v>
      </c>
    </row>
    <row r="135" spans="1:20" x14ac:dyDescent="0.2">
      <c r="A135" s="1" t="s">
        <v>428</v>
      </c>
      <c r="B135" s="1" t="s">
        <v>293</v>
      </c>
      <c r="C135" s="1" t="s">
        <v>38</v>
      </c>
      <c r="D135" s="1" t="s">
        <v>103</v>
      </c>
      <c r="E135" s="1">
        <f t="shared" si="22"/>
        <v>23.5</v>
      </c>
      <c r="F135" s="1">
        <f t="shared" si="23"/>
        <v>0</v>
      </c>
      <c r="G135" s="1">
        <v>0</v>
      </c>
      <c r="H135" s="1">
        <v>0</v>
      </c>
      <c r="I135" s="1">
        <f t="shared" si="24"/>
        <v>0</v>
      </c>
      <c r="J135" s="1">
        <f t="shared" si="27"/>
        <v>0</v>
      </c>
      <c r="K135" s="1">
        <f t="shared" si="25"/>
        <v>47</v>
      </c>
      <c r="L135" s="1">
        <f t="shared" si="26"/>
        <v>47</v>
      </c>
      <c r="M135" s="1">
        <v>23.5</v>
      </c>
      <c r="N135" s="1">
        <v>23.5</v>
      </c>
      <c r="O135" s="1">
        <v>1</v>
      </c>
      <c r="P135" s="1">
        <v>355555</v>
      </c>
      <c r="Q135" s="1">
        <v>0</v>
      </c>
      <c r="R135" s="1">
        <v>480.221</v>
      </c>
      <c r="S135" s="1">
        <v>0</v>
      </c>
      <c r="T135" s="1">
        <v>1445.86</v>
      </c>
    </row>
    <row r="136" spans="1:20" x14ac:dyDescent="0.2">
      <c r="A136" s="1" t="s">
        <v>98</v>
      </c>
      <c r="B136" s="1" t="s">
        <v>294</v>
      </c>
      <c r="C136" s="1" t="s">
        <v>38</v>
      </c>
      <c r="D136" s="1" t="s">
        <v>105</v>
      </c>
      <c r="E136" s="1">
        <f t="shared" si="22"/>
        <v>57.6</v>
      </c>
      <c r="F136" s="1">
        <f t="shared" si="23"/>
        <v>0</v>
      </c>
      <c r="G136" s="1">
        <v>0</v>
      </c>
      <c r="H136" s="1">
        <v>0</v>
      </c>
      <c r="I136" s="1">
        <f t="shared" si="24"/>
        <v>0</v>
      </c>
      <c r="J136" s="1">
        <f t="shared" si="27"/>
        <v>0</v>
      </c>
      <c r="K136" s="1">
        <f t="shared" si="25"/>
        <v>115.2</v>
      </c>
      <c r="L136" s="1">
        <f t="shared" si="26"/>
        <v>115.2</v>
      </c>
      <c r="M136" s="1">
        <v>57.6</v>
      </c>
      <c r="N136" s="1">
        <v>57.6</v>
      </c>
      <c r="O136" s="1">
        <v>1</v>
      </c>
      <c r="P136" s="1">
        <v>884736</v>
      </c>
      <c r="Q136" s="1">
        <v>0</v>
      </c>
      <c r="R136" s="1">
        <v>300.69200000000001</v>
      </c>
      <c r="S136" s="1">
        <v>0</v>
      </c>
      <c r="T136" s="1">
        <v>1491.8</v>
      </c>
    </row>
    <row r="137" spans="1:20" x14ac:dyDescent="0.2">
      <c r="A137" s="1" t="s">
        <v>99</v>
      </c>
      <c r="B137" s="1" t="s">
        <v>295</v>
      </c>
      <c r="C137" s="1" t="s">
        <v>38</v>
      </c>
      <c r="D137" s="1" t="s">
        <v>103</v>
      </c>
      <c r="E137" s="1">
        <f t="shared" si="22"/>
        <v>63</v>
      </c>
      <c r="F137" s="1">
        <f t="shared" si="23"/>
        <v>0</v>
      </c>
      <c r="G137" s="1">
        <v>0</v>
      </c>
      <c r="H137" s="1">
        <v>0</v>
      </c>
      <c r="I137" s="1">
        <f t="shared" si="24"/>
        <v>0</v>
      </c>
      <c r="J137" s="1">
        <f t="shared" si="27"/>
        <v>0</v>
      </c>
      <c r="K137" s="1">
        <f t="shared" si="25"/>
        <v>126</v>
      </c>
      <c r="L137" s="1">
        <f t="shared" si="26"/>
        <v>126</v>
      </c>
      <c r="M137" s="1">
        <v>63</v>
      </c>
      <c r="N137" s="1">
        <v>63</v>
      </c>
      <c r="O137" s="1">
        <v>1</v>
      </c>
      <c r="P137" s="1">
        <v>953190</v>
      </c>
      <c r="Q137" s="1">
        <v>0</v>
      </c>
      <c r="R137" s="1">
        <v>502.99599999999998</v>
      </c>
      <c r="S137" s="1">
        <v>0</v>
      </c>
      <c r="T137" s="1">
        <v>1448.35</v>
      </c>
    </row>
    <row r="138" spans="1:20" x14ac:dyDescent="0.2">
      <c r="A138" s="1" t="s">
        <v>511</v>
      </c>
      <c r="B138" s="1" t="s">
        <v>541</v>
      </c>
      <c r="C138" s="1" t="s">
        <v>38</v>
      </c>
      <c r="D138" s="1" t="s">
        <v>105</v>
      </c>
      <c r="E138" s="1">
        <f t="shared" si="22"/>
        <v>210</v>
      </c>
      <c r="F138" s="1">
        <f t="shared" si="23"/>
        <v>0</v>
      </c>
      <c r="G138" s="1">
        <v>0</v>
      </c>
      <c r="H138" s="1">
        <v>0</v>
      </c>
      <c r="I138" s="1">
        <f t="shared" si="24"/>
        <v>0</v>
      </c>
      <c r="J138" s="1">
        <f t="shared" si="27"/>
        <v>0</v>
      </c>
      <c r="K138" s="1">
        <f t="shared" si="25"/>
        <v>420</v>
      </c>
      <c r="L138" s="1">
        <f t="shared" si="26"/>
        <v>420</v>
      </c>
      <c r="M138" s="1">
        <v>210</v>
      </c>
      <c r="N138" s="1">
        <v>210</v>
      </c>
      <c r="O138" s="1">
        <v>1</v>
      </c>
      <c r="P138" s="1">
        <v>3206700</v>
      </c>
      <c r="Q138" s="1">
        <v>0</v>
      </c>
      <c r="R138" s="1">
        <v>85.471999999999994</v>
      </c>
      <c r="S138" s="1">
        <v>0</v>
      </c>
      <c r="T138" s="1">
        <v>503.1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opLeftCell="F1" workbookViewId="0">
      <selection activeCell="U4" sqref="U4"/>
    </sheetView>
  </sheetViews>
  <sheetFormatPr baseColWidth="10" defaultColWidth="11" defaultRowHeight="16" x14ac:dyDescent="0.2"/>
  <cols>
    <col min="1" max="1" width="26" customWidth="1"/>
    <col min="2" max="2" width="15.1640625" customWidth="1"/>
    <col min="3" max="3" width="14.33203125" customWidth="1"/>
    <col min="4" max="4" width="18.1640625" customWidth="1"/>
    <col min="5" max="5" width="14.83203125" customWidth="1"/>
    <col min="6" max="6" width="18.83203125" customWidth="1"/>
    <col min="7" max="7" width="23.1640625" customWidth="1"/>
    <col min="8" max="8" width="17.1640625" customWidth="1"/>
    <col min="9" max="9" width="23.6640625" customWidth="1"/>
    <col min="10" max="10" width="15.33203125" customWidth="1"/>
    <col min="11" max="11" width="20" customWidth="1"/>
    <col min="12" max="12" width="30.83203125" customWidth="1"/>
    <col min="20" max="20" width="26.33203125" customWidth="1"/>
  </cols>
  <sheetData>
    <row r="1" spans="1:21" x14ac:dyDescent="0.2">
      <c r="A1" s="14" t="s">
        <v>553</v>
      </c>
      <c r="B1" s="14" t="s">
        <v>544</v>
      </c>
      <c r="C1" s="14"/>
      <c r="D1" s="1"/>
      <c r="E1" s="1"/>
      <c r="F1" s="1"/>
      <c r="G1" s="1"/>
      <c r="H1" s="1"/>
      <c r="I1" s="1"/>
      <c r="J1" s="1"/>
      <c r="K1" s="1"/>
      <c r="L1" s="1"/>
    </row>
    <row r="2" spans="1:21" x14ac:dyDescent="0.2">
      <c r="A2" s="16" t="s">
        <v>552</v>
      </c>
      <c r="B2" s="1"/>
      <c r="C2" s="1"/>
      <c r="D2" s="1"/>
      <c r="E2" s="1"/>
      <c r="F2" s="1"/>
      <c r="G2" s="1"/>
      <c r="H2" s="1"/>
      <c r="I2" s="1"/>
      <c r="J2" s="1"/>
      <c r="K2" s="1"/>
      <c r="L2" s="1"/>
      <c r="N2" s="27" t="s">
        <v>553</v>
      </c>
      <c r="O2" s="27"/>
      <c r="P2" s="27"/>
    </row>
    <row r="3" spans="1:21" x14ac:dyDescent="0.2">
      <c r="A3" s="1" t="s">
        <v>100</v>
      </c>
      <c r="B3" s="1" t="s">
        <v>9</v>
      </c>
      <c r="C3" s="1" t="s">
        <v>542</v>
      </c>
      <c r="D3" s="1" t="s">
        <v>543</v>
      </c>
      <c r="E3" s="14" t="s">
        <v>547</v>
      </c>
      <c r="F3" s="1" t="s">
        <v>546</v>
      </c>
      <c r="G3" s="1" t="s">
        <v>548</v>
      </c>
      <c r="H3" s="1" t="s">
        <v>550</v>
      </c>
      <c r="I3" s="1" t="s">
        <v>551</v>
      </c>
      <c r="J3" s="1" t="s">
        <v>562</v>
      </c>
      <c r="K3" s="1" t="s">
        <v>560</v>
      </c>
      <c r="L3" s="1" t="s">
        <v>561</v>
      </c>
      <c r="N3" t="s">
        <v>545</v>
      </c>
      <c r="O3" t="s">
        <v>1613</v>
      </c>
      <c r="P3" t="s">
        <v>1614</v>
      </c>
      <c r="U3" t="s">
        <v>1639</v>
      </c>
    </row>
    <row r="4" spans="1:21" x14ac:dyDescent="0.2">
      <c r="A4" s="1" t="s">
        <v>41</v>
      </c>
      <c r="B4" s="1" t="s">
        <v>378</v>
      </c>
      <c r="C4" s="1">
        <v>4.28</v>
      </c>
      <c r="D4" s="1">
        <v>9.4488188976377945</v>
      </c>
      <c r="E4" s="15">
        <v>2.93</v>
      </c>
      <c r="F4" s="1">
        <f t="shared" ref="F4:F35" si="0">D4*E4</f>
        <v>27.685039370078741</v>
      </c>
      <c r="G4" s="1">
        <f>ROUND(F4+C4,3)</f>
        <v>31.965</v>
      </c>
      <c r="H4" s="1">
        <v>54.05</v>
      </c>
      <c r="I4" s="1">
        <v>2640</v>
      </c>
      <c r="J4" s="1">
        <f t="shared" ref="J4:J35" si="1">H4*I4*1000</f>
        <v>142692000</v>
      </c>
      <c r="K4" s="1">
        <v>0</v>
      </c>
      <c r="L4" s="1">
        <f>J4+K4</f>
        <v>142692000</v>
      </c>
      <c r="N4">
        <v>1.55</v>
      </c>
      <c r="O4">
        <v>2.93</v>
      </c>
      <c r="P4">
        <v>2.88</v>
      </c>
      <c r="R4" s="1" t="s">
        <v>41</v>
      </c>
      <c r="S4" t="s">
        <v>378</v>
      </c>
      <c r="T4" t="s">
        <v>1610</v>
      </c>
      <c r="U4">
        <f t="shared" ref="U4:U35" si="2">VLOOKUP(T4,Startup_cost,3,FALSE)*I4</f>
        <v>316800</v>
      </c>
    </row>
    <row r="5" spans="1:21" x14ac:dyDescent="0.2">
      <c r="A5" s="1" t="s">
        <v>42</v>
      </c>
      <c r="B5" s="1" t="s">
        <v>379</v>
      </c>
      <c r="C5" s="1">
        <v>4.28</v>
      </c>
      <c r="D5" s="1">
        <v>9.549071618037134</v>
      </c>
      <c r="E5" s="15">
        <v>4.1399999999999997</v>
      </c>
      <c r="F5" s="1">
        <f t="shared" si="0"/>
        <v>39.533156498673733</v>
      </c>
      <c r="G5" s="1">
        <f t="shared" ref="G5:G63" si="3">ROUND(F5+C5,3)</f>
        <v>43.813000000000002</v>
      </c>
      <c r="H5" s="1">
        <v>54.05</v>
      </c>
      <c r="I5" s="1">
        <v>2880</v>
      </c>
      <c r="J5" s="1">
        <f t="shared" si="1"/>
        <v>155664000</v>
      </c>
      <c r="K5" s="1">
        <v>0</v>
      </c>
      <c r="L5" s="1">
        <f t="shared" ref="L5:L63" si="4">J5+K5</f>
        <v>155664000</v>
      </c>
      <c r="N5">
        <v>3.45</v>
      </c>
      <c r="O5">
        <v>4.1399999999999997</v>
      </c>
      <c r="P5">
        <v>4.08</v>
      </c>
      <c r="R5" s="1" t="s">
        <v>42</v>
      </c>
      <c r="S5" t="s">
        <v>379</v>
      </c>
      <c r="T5" t="s">
        <v>1610</v>
      </c>
      <c r="U5">
        <f t="shared" si="2"/>
        <v>345600</v>
      </c>
    </row>
    <row r="6" spans="1:21" x14ac:dyDescent="0.2">
      <c r="A6" s="1" t="s">
        <v>43</v>
      </c>
      <c r="B6" s="1" t="s">
        <v>380</v>
      </c>
      <c r="C6" s="1">
        <v>4.28</v>
      </c>
      <c r="D6" s="1">
        <v>10.140845070422536</v>
      </c>
      <c r="E6" s="15">
        <v>2.93</v>
      </c>
      <c r="F6" s="1">
        <f t="shared" si="0"/>
        <v>29.712676056338033</v>
      </c>
      <c r="G6" s="1">
        <f t="shared" si="3"/>
        <v>33.993000000000002</v>
      </c>
      <c r="H6" s="1">
        <v>54.05</v>
      </c>
      <c r="I6" s="1">
        <v>2000</v>
      </c>
      <c r="J6" s="1">
        <f t="shared" si="1"/>
        <v>108100000</v>
      </c>
      <c r="K6" s="1">
        <v>0</v>
      </c>
      <c r="L6" s="1">
        <f t="shared" si="4"/>
        <v>108100000</v>
      </c>
      <c r="N6">
        <v>1.55</v>
      </c>
      <c r="O6">
        <v>2.93</v>
      </c>
      <c r="P6">
        <v>2.88</v>
      </c>
      <c r="R6" s="1" t="s">
        <v>43</v>
      </c>
      <c r="S6" t="s">
        <v>380</v>
      </c>
      <c r="T6" t="s">
        <v>1610</v>
      </c>
      <c r="U6">
        <f t="shared" si="2"/>
        <v>240000</v>
      </c>
    </row>
    <row r="7" spans="1:21" x14ac:dyDescent="0.2">
      <c r="A7" s="1" t="s">
        <v>44</v>
      </c>
      <c r="B7" s="1" t="s">
        <v>381</v>
      </c>
      <c r="C7" s="1">
        <v>4.28</v>
      </c>
      <c r="D7" s="1">
        <v>9.2544987146529571</v>
      </c>
      <c r="E7" s="15">
        <v>4.1399999999999997</v>
      </c>
      <c r="F7" s="1">
        <f t="shared" si="0"/>
        <v>38.313624678663238</v>
      </c>
      <c r="G7" s="1">
        <f t="shared" si="3"/>
        <v>42.594000000000001</v>
      </c>
      <c r="H7" s="1">
        <v>54.05</v>
      </c>
      <c r="I7" s="1">
        <v>1320</v>
      </c>
      <c r="J7" s="1">
        <f t="shared" si="1"/>
        <v>71346000</v>
      </c>
      <c r="K7" s="1">
        <v>0</v>
      </c>
      <c r="L7" s="1">
        <f t="shared" si="4"/>
        <v>71346000</v>
      </c>
      <c r="N7">
        <v>3.45</v>
      </c>
      <c r="O7">
        <v>4.1399999999999997</v>
      </c>
      <c r="P7">
        <v>4.09</v>
      </c>
      <c r="R7" s="1" t="s">
        <v>44</v>
      </c>
      <c r="S7" t="s">
        <v>381</v>
      </c>
      <c r="T7" t="s">
        <v>1610</v>
      </c>
      <c r="U7">
        <f t="shared" si="2"/>
        <v>158400</v>
      </c>
    </row>
    <row r="8" spans="1:21" x14ac:dyDescent="0.2">
      <c r="A8" s="1" t="s">
        <v>45</v>
      </c>
      <c r="B8" s="1" t="s">
        <v>382</v>
      </c>
      <c r="C8" s="1">
        <v>4.28</v>
      </c>
      <c r="D8" s="1">
        <v>9.6774193548387082</v>
      </c>
      <c r="E8" s="15">
        <v>3.55</v>
      </c>
      <c r="F8" s="1">
        <f t="shared" si="0"/>
        <v>34.354838709677409</v>
      </c>
      <c r="G8" s="1">
        <f t="shared" si="3"/>
        <v>38.634999999999998</v>
      </c>
      <c r="H8" s="1">
        <v>54.05</v>
      </c>
      <c r="I8" s="1">
        <v>1320</v>
      </c>
      <c r="J8" s="1">
        <f t="shared" si="1"/>
        <v>71346000</v>
      </c>
      <c r="K8" s="1">
        <v>0</v>
      </c>
      <c r="L8" s="1">
        <f t="shared" si="4"/>
        <v>71346000</v>
      </c>
      <c r="N8">
        <v>3.12</v>
      </c>
      <c r="O8">
        <v>3.55</v>
      </c>
      <c r="P8">
        <v>3.52</v>
      </c>
      <c r="R8" t="s">
        <v>45</v>
      </c>
      <c r="S8" t="s">
        <v>382</v>
      </c>
      <c r="T8" t="s">
        <v>1610</v>
      </c>
      <c r="U8">
        <f t="shared" si="2"/>
        <v>158400</v>
      </c>
    </row>
    <row r="9" spans="1:21" x14ac:dyDescent="0.2">
      <c r="A9" s="1" t="s">
        <v>46</v>
      </c>
      <c r="B9" s="1" t="s">
        <v>383</v>
      </c>
      <c r="C9" s="1">
        <v>4.28</v>
      </c>
      <c r="D9" s="1">
        <v>9.1603053435114514</v>
      </c>
      <c r="E9" s="15">
        <v>2.1800000000000002</v>
      </c>
      <c r="F9" s="1">
        <f t="shared" si="0"/>
        <v>19.969465648854964</v>
      </c>
      <c r="G9" s="1">
        <f t="shared" si="3"/>
        <v>24.248999999999999</v>
      </c>
      <c r="H9" s="1">
        <v>54.05</v>
      </c>
      <c r="I9" s="1">
        <v>700</v>
      </c>
      <c r="J9" s="1">
        <f t="shared" si="1"/>
        <v>37835000</v>
      </c>
      <c r="K9" s="1">
        <v>0</v>
      </c>
      <c r="L9" s="1">
        <f t="shared" si="4"/>
        <v>37835000</v>
      </c>
      <c r="N9">
        <v>2.13</v>
      </c>
      <c r="O9">
        <v>2.1800000000000002</v>
      </c>
      <c r="P9">
        <v>2.13</v>
      </c>
      <c r="R9" t="s">
        <v>46</v>
      </c>
      <c r="S9" t="s">
        <v>383</v>
      </c>
      <c r="T9" t="s">
        <v>1610</v>
      </c>
      <c r="U9">
        <f t="shared" si="2"/>
        <v>84000</v>
      </c>
    </row>
    <row r="10" spans="1:21" x14ac:dyDescent="0.2">
      <c r="A10" s="1" t="s">
        <v>47</v>
      </c>
      <c r="B10" s="1" t="s">
        <v>384</v>
      </c>
      <c r="C10" s="1">
        <v>4.28</v>
      </c>
      <c r="D10" s="1">
        <v>9.3023255813953494</v>
      </c>
      <c r="E10" s="15">
        <v>2.1800000000000002</v>
      </c>
      <c r="F10" s="1">
        <f t="shared" si="0"/>
        <v>20.279069767441865</v>
      </c>
      <c r="G10" s="1">
        <f t="shared" si="3"/>
        <v>24.559000000000001</v>
      </c>
      <c r="H10" s="1">
        <v>54.05</v>
      </c>
      <c r="I10" s="1">
        <v>900</v>
      </c>
      <c r="J10" s="1">
        <f t="shared" si="1"/>
        <v>48645000</v>
      </c>
      <c r="K10" s="1">
        <v>0</v>
      </c>
      <c r="L10" s="1">
        <f t="shared" si="4"/>
        <v>48645000</v>
      </c>
      <c r="N10">
        <v>2.13</v>
      </c>
      <c r="O10">
        <v>2.1800000000000002</v>
      </c>
      <c r="P10">
        <v>2.13</v>
      </c>
      <c r="R10" t="s">
        <v>47</v>
      </c>
      <c r="S10" t="s">
        <v>384</v>
      </c>
      <c r="T10" t="s">
        <v>1608</v>
      </c>
      <c r="U10">
        <f t="shared" si="2"/>
        <v>108000</v>
      </c>
    </row>
    <row r="11" spans="1:21" x14ac:dyDescent="0.2">
      <c r="A11" s="1" t="s">
        <v>48</v>
      </c>
      <c r="B11" s="1" t="s">
        <v>385</v>
      </c>
      <c r="C11" s="1">
        <v>4.28</v>
      </c>
      <c r="D11" s="1">
        <v>9.473684210526315</v>
      </c>
      <c r="E11" s="15">
        <v>2.92</v>
      </c>
      <c r="F11" s="1">
        <f t="shared" si="0"/>
        <v>27.663157894736838</v>
      </c>
      <c r="G11" s="1">
        <f t="shared" si="3"/>
        <v>31.943000000000001</v>
      </c>
      <c r="H11" s="1">
        <v>54.05</v>
      </c>
      <c r="I11" s="1">
        <v>1680</v>
      </c>
      <c r="J11" s="1">
        <f t="shared" si="1"/>
        <v>90804000</v>
      </c>
      <c r="K11" s="1">
        <v>0</v>
      </c>
      <c r="L11" s="1">
        <f t="shared" si="4"/>
        <v>90804000</v>
      </c>
      <c r="N11">
        <v>2.36</v>
      </c>
      <c r="O11">
        <v>2.92</v>
      </c>
      <c r="P11">
        <v>2.87</v>
      </c>
      <c r="R11" t="s">
        <v>48</v>
      </c>
      <c r="S11" t="s">
        <v>385</v>
      </c>
      <c r="T11" t="s">
        <v>1610</v>
      </c>
      <c r="U11">
        <f t="shared" si="2"/>
        <v>201600</v>
      </c>
    </row>
    <row r="12" spans="1:21" x14ac:dyDescent="0.2">
      <c r="A12" s="1" t="s">
        <v>49</v>
      </c>
      <c r="B12" s="1" t="s">
        <v>386</v>
      </c>
      <c r="C12" s="1">
        <v>4.28</v>
      </c>
      <c r="D12" s="1">
        <v>8.8019559902200495</v>
      </c>
      <c r="E12" s="15">
        <v>1.4</v>
      </c>
      <c r="F12" s="1">
        <f t="shared" si="0"/>
        <v>12.322738386308069</v>
      </c>
      <c r="G12" s="1">
        <f t="shared" si="3"/>
        <v>16.603000000000002</v>
      </c>
      <c r="H12" s="1">
        <v>54.05</v>
      </c>
      <c r="I12" s="1">
        <v>744</v>
      </c>
      <c r="J12" s="1">
        <f t="shared" si="1"/>
        <v>40213200</v>
      </c>
      <c r="K12" s="1">
        <v>0</v>
      </c>
      <c r="L12" s="1">
        <f t="shared" si="4"/>
        <v>40213200</v>
      </c>
      <c r="N12">
        <v>1.4</v>
      </c>
      <c r="O12">
        <v>1.4</v>
      </c>
      <c r="P12">
        <v>1.4</v>
      </c>
      <c r="R12" t="s">
        <v>49</v>
      </c>
      <c r="S12" t="s">
        <v>386</v>
      </c>
      <c r="T12" t="s">
        <v>1608</v>
      </c>
      <c r="U12">
        <f t="shared" si="2"/>
        <v>89280</v>
      </c>
    </row>
    <row r="13" spans="1:21" x14ac:dyDescent="0.2">
      <c r="A13" s="1" t="s">
        <v>50</v>
      </c>
      <c r="B13" s="1" t="s">
        <v>387</v>
      </c>
      <c r="C13" s="1">
        <v>4.28</v>
      </c>
      <c r="D13" s="1">
        <v>9.2071611253196934</v>
      </c>
      <c r="E13" s="15">
        <v>1.25</v>
      </c>
      <c r="F13" s="1">
        <f t="shared" si="0"/>
        <v>11.508951406649617</v>
      </c>
      <c r="G13" s="1">
        <f t="shared" si="3"/>
        <v>15.789</v>
      </c>
      <c r="H13" s="1">
        <v>54.05</v>
      </c>
      <c r="I13" s="1">
        <v>852</v>
      </c>
      <c r="J13" s="1">
        <f t="shared" si="1"/>
        <v>46050600</v>
      </c>
      <c r="K13" s="1">
        <v>0</v>
      </c>
      <c r="L13" s="1">
        <f t="shared" si="4"/>
        <v>46050600</v>
      </c>
      <c r="N13">
        <v>1.24</v>
      </c>
      <c r="O13">
        <v>1.25</v>
      </c>
      <c r="P13">
        <v>1.25</v>
      </c>
      <c r="R13" t="s">
        <v>50</v>
      </c>
      <c r="S13" t="s">
        <v>387</v>
      </c>
      <c r="T13" t="s">
        <v>1608</v>
      </c>
      <c r="U13">
        <f t="shared" si="2"/>
        <v>102240</v>
      </c>
    </row>
    <row r="14" spans="1:21" x14ac:dyDescent="0.2">
      <c r="A14" s="1" t="s">
        <v>51</v>
      </c>
      <c r="B14" s="1" t="s">
        <v>388</v>
      </c>
      <c r="C14" s="1">
        <v>4.28</v>
      </c>
      <c r="D14" s="1">
        <v>9.0680100755667503</v>
      </c>
      <c r="E14" s="15">
        <v>2.72</v>
      </c>
      <c r="F14" s="1">
        <f t="shared" si="0"/>
        <v>24.664987405541563</v>
      </c>
      <c r="G14" s="1">
        <f t="shared" si="3"/>
        <v>28.945</v>
      </c>
      <c r="H14" s="1">
        <v>54.05</v>
      </c>
      <c r="I14" s="1">
        <v>1460</v>
      </c>
      <c r="J14" s="1">
        <f t="shared" si="1"/>
        <v>78913000</v>
      </c>
      <c r="K14" s="1">
        <v>0</v>
      </c>
      <c r="L14" s="1">
        <f t="shared" si="4"/>
        <v>78913000</v>
      </c>
      <c r="N14">
        <v>2.4700000000000002</v>
      </c>
      <c r="O14">
        <v>2.72</v>
      </c>
      <c r="P14">
        <v>2.72</v>
      </c>
      <c r="R14" t="s">
        <v>51</v>
      </c>
      <c r="S14" t="s">
        <v>388</v>
      </c>
      <c r="T14" t="s">
        <v>1610</v>
      </c>
      <c r="U14">
        <f t="shared" si="2"/>
        <v>175200</v>
      </c>
    </row>
    <row r="15" spans="1:21" x14ac:dyDescent="0.2">
      <c r="A15" s="1" t="s">
        <v>52</v>
      </c>
      <c r="B15" s="1" t="s">
        <v>389</v>
      </c>
      <c r="C15" s="1">
        <v>4.28</v>
      </c>
      <c r="D15" s="1">
        <v>9.2071611253196934</v>
      </c>
      <c r="E15" s="15">
        <v>2.48</v>
      </c>
      <c r="F15" s="1">
        <f t="shared" si="0"/>
        <v>22.833759590792841</v>
      </c>
      <c r="G15" s="1">
        <f t="shared" si="3"/>
        <v>27.114000000000001</v>
      </c>
      <c r="H15" s="1">
        <v>54.05</v>
      </c>
      <c r="I15" s="1">
        <v>1400</v>
      </c>
      <c r="J15" s="1">
        <f t="shared" si="1"/>
        <v>75670000</v>
      </c>
      <c r="K15" s="1">
        <v>0</v>
      </c>
      <c r="L15" s="1">
        <f t="shared" si="4"/>
        <v>75670000</v>
      </c>
      <c r="N15">
        <v>2.46</v>
      </c>
      <c r="O15">
        <v>2.48</v>
      </c>
      <c r="P15">
        <v>2.48</v>
      </c>
      <c r="R15" t="s">
        <v>52</v>
      </c>
      <c r="S15" t="s">
        <v>389</v>
      </c>
      <c r="T15" t="s">
        <v>1610</v>
      </c>
      <c r="U15">
        <f t="shared" si="2"/>
        <v>168000</v>
      </c>
    </row>
    <row r="16" spans="1:21" x14ac:dyDescent="0.2">
      <c r="A16" s="1" t="s">
        <v>53</v>
      </c>
      <c r="B16" s="1" t="s">
        <v>390</v>
      </c>
      <c r="C16" s="1">
        <v>4.28</v>
      </c>
      <c r="D16" s="1">
        <v>8.6538461538461533</v>
      </c>
      <c r="E16" s="15">
        <v>2.48</v>
      </c>
      <c r="F16" s="1">
        <f t="shared" si="0"/>
        <v>21.46153846153846</v>
      </c>
      <c r="G16" s="1">
        <f t="shared" si="3"/>
        <v>25.742000000000001</v>
      </c>
      <c r="H16" s="1">
        <v>54.05</v>
      </c>
      <c r="I16" s="1">
        <v>450</v>
      </c>
      <c r="J16" s="1">
        <f t="shared" si="1"/>
        <v>24322500</v>
      </c>
      <c r="K16" s="1">
        <v>0</v>
      </c>
      <c r="L16" s="1">
        <f t="shared" si="4"/>
        <v>24322500</v>
      </c>
      <c r="N16">
        <v>2.46</v>
      </c>
      <c r="O16">
        <v>2.48</v>
      </c>
      <c r="P16">
        <v>2.48</v>
      </c>
      <c r="R16" t="s">
        <v>53</v>
      </c>
      <c r="S16" t="s">
        <v>390</v>
      </c>
      <c r="T16" t="s">
        <v>1608</v>
      </c>
      <c r="U16">
        <f t="shared" si="2"/>
        <v>54000</v>
      </c>
    </row>
    <row r="17" spans="1:21" x14ac:dyDescent="0.2">
      <c r="A17" s="1" t="s">
        <v>54</v>
      </c>
      <c r="B17" s="1" t="s">
        <v>391</v>
      </c>
      <c r="C17" s="1">
        <v>4.28</v>
      </c>
      <c r="D17" s="1">
        <v>12.16216216216216</v>
      </c>
      <c r="E17" s="15">
        <v>0.64</v>
      </c>
      <c r="F17" s="1">
        <f t="shared" si="0"/>
        <v>7.7837837837837824</v>
      </c>
      <c r="G17" s="1">
        <f t="shared" si="3"/>
        <v>12.064</v>
      </c>
      <c r="H17" s="1">
        <v>147.9</v>
      </c>
      <c r="I17" s="1">
        <v>2210</v>
      </c>
      <c r="J17" s="1">
        <f t="shared" si="1"/>
        <v>326859000</v>
      </c>
      <c r="K17" s="1">
        <v>0</v>
      </c>
      <c r="L17" s="1">
        <f t="shared" si="4"/>
        <v>326859000</v>
      </c>
      <c r="N17">
        <v>0.64</v>
      </c>
      <c r="O17">
        <v>0.64</v>
      </c>
      <c r="P17">
        <v>0.64</v>
      </c>
      <c r="R17" t="s">
        <v>54</v>
      </c>
      <c r="S17" t="s">
        <v>391</v>
      </c>
      <c r="T17" t="s">
        <v>1611</v>
      </c>
      <c r="U17">
        <f t="shared" si="2"/>
        <v>265200</v>
      </c>
    </row>
    <row r="18" spans="1:21" x14ac:dyDescent="0.2">
      <c r="A18" s="1" t="s">
        <v>55</v>
      </c>
      <c r="B18" s="1" t="s">
        <v>392</v>
      </c>
      <c r="C18" s="1">
        <v>4.28</v>
      </c>
      <c r="D18" s="1">
        <v>12.543554006968641</v>
      </c>
      <c r="E18" s="15">
        <v>0.64</v>
      </c>
      <c r="F18" s="1">
        <f t="shared" si="0"/>
        <v>8.0278745644599301</v>
      </c>
      <c r="G18" s="1">
        <f t="shared" si="3"/>
        <v>12.308</v>
      </c>
      <c r="H18" s="1">
        <v>116.9</v>
      </c>
      <c r="I18" s="1">
        <v>1000</v>
      </c>
      <c r="J18" s="1">
        <f t="shared" si="1"/>
        <v>116900000</v>
      </c>
      <c r="K18" s="1">
        <v>0</v>
      </c>
      <c r="L18" s="1">
        <f t="shared" si="4"/>
        <v>116900000</v>
      </c>
      <c r="N18">
        <v>0.64</v>
      </c>
      <c r="O18">
        <v>0.64</v>
      </c>
      <c r="P18">
        <v>0.64</v>
      </c>
      <c r="R18" t="s">
        <v>55</v>
      </c>
      <c r="S18" t="s">
        <v>392</v>
      </c>
      <c r="T18" t="s">
        <v>1611</v>
      </c>
      <c r="U18">
        <f t="shared" si="2"/>
        <v>120000</v>
      </c>
    </row>
    <row r="19" spans="1:21" x14ac:dyDescent="0.2">
      <c r="A19" s="1" t="s">
        <v>56</v>
      </c>
      <c r="B19" s="1" t="s">
        <v>393</v>
      </c>
      <c r="C19" s="1">
        <v>4.28</v>
      </c>
      <c r="D19" s="1">
        <v>13.8996138996139</v>
      </c>
      <c r="E19" s="15">
        <v>0.64</v>
      </c>
      <c r="F19" s="1">
        <f t="shared" si="0"/>
        <v>8.8957528957528957</v>
      </c>
      <c r="G19" s="1">
        <f t="shared" si="3"/>
        <v>13.176</v>
      </c>
      <c r="H19" s="1">
        <v>153.63999999999999</v>
      </c>
      <c r="I19" s="1">
        <v>1450</v>
      </c>
      <c r="J19" s="1">
        <f t="shared" si="1"/>
        <v>222777999.99999997</v>
      </c>
      <c r="K19" s="1">
        <v>0</v>
      </c>
      <c r="L19" s="1">
        <f t="shared" si="4"/>
        <v>222777999.99999997</v>
      </c>
      <c r="N19">
        <v>0.64</v>
      </c>
      <c r="O19">
        <v>0.64</v>
      </c>
      <c r="P19">
        <v>0.64</v>
      </c>
      <c r="R19" t="s">
        <v>56</v>
      </c>
      <c r="S19" t="s">
        <v>393</v>
      </c>
      <c r="T19" t="s">
        <v>1611</v>
      </c>
      <c r="U19">
        <f t="shared" si="2"/>
        <v>174000</v>
      </c>
    </row>
    <row r="20" spans="1:21" x14ac:dyDescent="0.2">
      <c r="A20" s="1" t="s">
        <v>57</v>
      </c>
      <c r="B20" s="1" t="s">
        <v>394</v>
      </c>
      <c r="C20" s="1">
        <v>10.7</v>
      </c>
      <c r="D20" s="1">
        <v>11.145510835913313</v>
      </c>
      <c r="E20" s="15">
        <v>12.776207810000001</v>
      </c>
      <c r="F20" s="1">
        <f t="shared" si="0"/>
        <v>142.39736258823532</v>
      </c>
      <c r="G20" s="1">
        <f t="shared" si="3"/>
        <v>153.09700000000001</v>
      </c>
      <c r="H20" s="1">
        <v>15.13</v>
      </c>
      <c r="I20" s="1">
        <v>724</v>
      </c>
      <c r="J20" s="1">
        <f t="shared" si="1"/>
        <v>10954120</v>
      </c>
      <c r="K20" s="1">
        <v>0</v>
      </c>
      <c r="L20" s="1">
        <f t="shared" si="4"/>
        <v>10954120</v>
      </c>
      <c r="N20">
        <v>9.7451507144419054</v>
      </c>
      <c r="O20">
        <v>12.776207809536631</v>
      </c>
      <c r="P20">
        <v>12.837585366355027</v>
      </c>
      <c r="R20" t="s">
        <v>57</v>
      </c>
      <c r="S20" t="s">
        <v>394</v>
      </c>
      <c r="T20" t="s">
        <v>103</v>
      </c>
      <c r="U20">
        <f t="shared" si="2"/>
        <v>72400</v>
      </c>
    </row>
    <row r="21" spans="1:21" x14ac:dyDescent="0.2">
      <c r="A21" s="1" t="s">
        <v>58</v>
      </c>
      <c r="B21" s="1" t="s">
        <v>512</v>
      </c>
      <c r="C21" s="1">
        <v>7.49</v>
      </c>
      <c r="D21" s="1">
        <v>8.3526682134570773</v>
      </c>
      <c r="E21" s="15">
        <v>12.776207810000001</v>
      </c>
      <c r="F21" s="1">
        <f t="shared" si="0"/>
        <v>106.71542486310906</v>
      </c>
      <c r="G21" s="1">
        <f t="shared" si="3"/>
        <v>114.205</v>
      </c>
      <c r="H21" s="1">
        <v>10.67</v>
      </c>
      <c r="I21" s="1">
        <v>184.999</v>
      </c>
      <c r="J21" s="1">
        <f t="shared" si="1"/>
        <v>1973939.3299999998</v>
      </c>
      <c r="K21" s="1">
        <v>0</v>
      </c>
      <c r="L21" s="1">
        <f t="shared" si="4"/>
        <v>1973939.3299999998</v>
      </c>
      <c r="N21">
        <v>9.7451507144419054</v>
      </c>
      <c r="O21">
        <v>12.776207809536631</v>
      </c>
      <c r="P21">
        <v>12.837585366355027</v>
      </c>
      <c r="R21" t="s">
        <v>58</v>
      </c>
      <c r="S21" t="s">
        <v>512</v>
      </c>
      <c r="T21" t="s">
        <v>103</v>
      </c>
      <c r="U21">
        <f t="shared" si="2"/>
        <v>18499.899999999998</v>
      </c>
    </row>
    <row r="22" spans="1:21" x14ac:dyDescent="0.2">
      <c r="A22" s="1" t="s">
        <v>59</v>
      </c>
      <c r="B22" s="1" t="s">
        <v>513</v>
      </c>
      <c r="C22" s="1">
        <v>7.49</v>
      </c>
      <c r="D22" s="1">
        <v>6.9902912621359219</v>
      </c>
      <c r="E22" s="15">
        <v>12.263524690000001</v>
      </c>
      <c r="F22" s="1">
        <f t="shared" si="0"/>
        <v>85.725609483495148</v>
      </c>
      <c r="G22" s="1">
        <f t="shared" si="3"/>
        <v>93.215999999999994</v>
      </c>
      <c r="H22" s="1">
        <v>10.67</v>
      </c>
      <c r="I22" s="1">
        <v>440</v>
      </c>
      <c r="J22" s="1">
        <f t="shared" si="1"/>
        <v>4694800</v>
      </c>
      <c r="K22" s="1">
        <v>0</v>
      </c>
      <c r="L22" s="1">
        <f t="shared" si="4"/>
        <v>4694800</v>
      </c>
      <c r="N22">
        <v>9.2324675927823581</v>
      </c>
      <c r="O22">
        <v>12.263524687877084</v>
      </c>
      <c r="P22">
        <v>12.324902244695481</v>
      </c>
      <c r="R22" t="s">
        <v>59</v>
      </c>
      <c r="S22" t="s">
        <v>513</v>
      </c>
      <c r="T22" t="s">
        <v>26</v>
      </c>
      <c r="U22">
        <f t="shared" si="2"/>
        <v>6600</v>
      </c>
    </row>
    <row r="23" spans="1:21" x14ac:dyDescent="0.2">
      <c r="A23" s="1" t="s">
        <v>60</v>
      </c>
      <c r="B23" s="1" t="s">
        <v>514</v>
      </c>
      <c r="C23" s="1">
        <v>10.7</v>
      </c>
      <c r="D23" s="1">
        <v>11.145510835913313</v>
      </c>
      <c r="E23" s="15">
        <v>12.51986625</v>
      </c>
      <c r="F23" s="1">
        <f t="shared" si="0"/>
        <v>139.54030495356037</v>
      </c>
      <c r="G23" s="1">
        <f t="shared" si="3"/>
        <v>150.24</v>
      </c>
      <c r="H23" s="1">
        <v>15.13</v>
      </c>
      <c r="I23" s="1">
        <v>664</v>
      </c>
      <c r="J23" s="1">
        <f t="shared" si="1"/>
        <v>10046320</v>
      </c>
      <c r="K23" s="1">
        <v>0</v>
      </c>
      <c r="L23" s="1">
        <f t="shared" si="4"/>
        <v>10046320</v>
      </c>
      <c r="N23">
        <v>9.4888091536121308</v>
      </c>
      <c r="O23">
        <v>12.519866248706858</v>
      </c>
      <c r="P23">
        <v>12.581243805525256</v>
      </c>
      <c r="R23" t="s">
        <v>60</v>
      </c>
      <c r="S23" t="s">
        <v>514</v>
      </c>
      <c r="T23" t="s">
        <v>103</v>
      </c>
      <c r="U23">
        <f t="shared" si="2"/>
        <v>66400</v>
      </c>
    </row>
    <row r="24" spans="1:21" x14ac:dyDescent="0.2">
      <c r="A24" s="1" t="s">
        <v>61</v>
      </c>
      <c r="B24" s="1" t="s">
        <v>219</v>
      </c>
      <c r="C24" s="1">
        <v>10.7</v>
      </c>
      <c r="D24" s="1">
        <v>12.7208480565371</v>
      </c>
      <c r="E24" s="15">
        <v>11.638051280000001</v>
      </c>
      <c r="F24" s="1">
        <f t="shared" si="0"/>
        <v>148.04588200706712</v>
      </c>
      <c r="G24" s="1">
        <f t="shared" si="3"/>
        <v>158.74600000000001</v>
      </c>
      <c r="H24" s="1">
        <v>15.13</v>
      </c>
      <c r="I24" s="1">
        <v>37</v>
      </c>
      <c r="J24" s="1">
        <f t="shared" si="1"/>
        <v>559810.00000000012</v>
      </c>
      <c r="K24" s="1">
        <v>0</v>
      </c>
      <c r="L24" s="1">
        <f t="shared" si="4"/>
        <v>559810.00000000012</v>
      </c>
      <c r="N24">
        <v>8.6069941843577134</v>
      </c>
      <c r="O24">
        <v>11.638051279452437</v>
      </c>
      <c r="P24">
        <v>11.699428836270835</v>
      </c>
      <c r="R24" t="s">
        <v>61</v>
      </c>
      <c r="S24" t="s">
        <v>219</v>
      </c>
      <c r="T24" t="s">
        <v>103</v>
      </c>
      <c r="U24">
        <f t="shared" si="2"/>
        <v>3700</v>
      </c>
    </row>
    <row r="25" spans="1:21" x14ac:dyDescent="0.2">
      <c r="A25" s="1" t="s">
        <v>62</v>
      </c>
      <c r="B25" s="1" t="s">
        <v>515</v>
      </c>
      <c r="C25" s="1">
        <v>10.7</v>
      </c>
      <c r="D25" s="1">
        <v>11.881188118811883</v>
      </c>
      <c r="E25" s="15">
        <v>11.638051280000001</v>
      </c>
      <c r="F25" s="1">
        <f t="shared" si="0"/>
        <v>138.27387659405943</v>
      </c>
      <c r="G25" s="1">
        <f t="shared" si="3"/>
        <v>148.97399999999999</v>
      </c>
      <c r="H25" s="1">
        <v>15.13</v>
      </c>
      <c r="I25" s="1">
        <v>504</v>
      </c>
      <c r="J25" s="1">
        <f t="shared" si="1"/>
        <v>7625520</v>
      </c>
      <c r="K25" s="1">
        <v>0</v>
      </c>
      <c r="L25" s="1">
        <f t="shared" si="4"/>
        <v>7625520</v>
      </c>
      <c r="N25">
        <v>8.6069941843577134</v>
      </c>
      <c r="O25">
        <v>11.638051279452437</v>
      </c>
      <c r="P25">
        <v>11.699428836270835</v>
      </c>
      <c r="R25" t="s">
        <v>62</v>
      </c>
      <c r="S25" t="s">
        <v>515</v>
      </c>
      <c r="T25" t="s">
        <v>103</v>
      </c>
      <c r="U25">
        <f t="shared" si="2"/>
        <v>50400</v>
      </c>
    </row>
    <row r="26" spans="1:21" x14ac:dyDescent="0.2">
      <c r="A26" s="1" t="s">
        <v>63</v>
      </c>
      <c r="B26" s="1" t="s">
        <v>516</v>
      </c>
      <c r="C26" s="1">
        <v>10.7</v>
      </c>
      <c r="D26" s="1">
        <v>11.881188118811883</v>
      </c>
      <c r="E26" s="15">
        <v>11.638051280000001</v>
      </c>
      <c r="F26" s="1">
        <f t="shared" si="0"/>
        <v>138.27387659405943</v>
      </c>
      <c r="G26" s="1">
        <f t="shared" si="3"/>
        <v>148.97399999999999</v>
      </c>
      <c r="H26" s="1">
        <v>15.13</v>
      </c>
      <c r="I26" s="1">
        <v>519</v>
      </c>
      <c r="J26" s="1">
        <f t="shared" si="1"/>
        <v>7852470</v>
      </c>
      <c r="K26" s="1">
        <v>0</v>
      </c>
      <c r="L26" s="1">
        <f t="shared" si="4"/>
        <v>7852470</v>
      </c>
      <c r="N26">
        <v>8.6069941843577134</v>
      </c>
      <c r="O26">
        <v>11.638051279452437</v>
      </c>
      <c r="P26">
        <v>11.699428836270835</v>
      </c>
      <c r="R26" t="s">
        <v>63</v>
      </c>
      <c r="S26" t="s">
        <v>516</v>
      </c>
      <c r="T26" t="s">
        <v>103</v>
      </c>
      <c r="U26">
        <f t="shared" si="2"/>
        <v>51900</v>
      </c>
    </row>
    <row r="27" spans="1:21" x14ac:dyDescent="0.2">
      <c r="A27" s="1" t="s">
        <v>64</v>
      </c>
      <c r="B27" s="1" t="s">
        <v>226</v>
      </c>
      <c r="C27" s="1">
        <v>7.49</v>
      </c>
      <c r="D27" s="1">
        <v>7.2874493927125501</v>
      </c>
      <c r="E27" s="15">
        <v>11.945661149999999</v>
      </c>
      <c r="F27" s="1">
        <f t="shared" si="0"/>
        <v>87.053401093117401</v>
      </c>
      <c r="G27" s="1">
        <f t="shared" si="3"/>
        <v>94.543000000000006</v>
      </c>
      <c r="H27" s="1">
        <v>10.67</v>
      </c>
      <c r="I27" s="1">
        <v>143.4</v>
      </c>
      <c r="J27" s="1">
        <f t="shared" si="1"/>
        <v>1530078</v>
      </c>
      <c r="K27" s="1">
        <v>0</v>
      </c>
      <c r="L27" s="1">
        <f t="shared" si="4"/>
        <v>1530078</v>
      </c>
      <c r="N27">
        <v>8.91460405735344</v>
      </c>
      <c r="O27">
        <v>11.945661152448167</v>
      </c>
      <c r="P27">
        <v>12.007038709266562</v>
      </c>
      <c r="R27" t="s">
        <v>64</v>
      </c>
      <c r="S27" t="s">
        <v>226</v>
      </c>
      <c r="T27" t="s">
        <v>26</v>
      </c>
      <c r="U27">
        <f t="shared" si="2"/>
        <v>2151</v>
      </c>
    </row>
    <row r="28" spans="1:21" x14ac:dyDescent="0.2">
      <c r="A28" s="1" t="s">
        <v>65</v>
      </c>
      <c r="B28" s="1" t="s">
        <v>517</v>
      </c>
      <c r="C28" s="1">
        <v>7.49</v>
      </c>
      <c r="D28" s="1">
        <v>7.3770491803278695</v>
      </c>
      <c r="E28" s="15">
        <v>11.432978029999999</v>
      </c>
      <c r="F28" s="1">
        <f t="shared" si="0"/>
        <v>84.341641204918034</v>
      </c>
      <c r="G28" s="1">
        <f t="shared" si="3"/>
        <v>91.831999999999994</v>
      </c>
      <c r="H28" s="1">
        <v>10.67</v>
      </c>
      <c r="I28" s="1">
        <v>644.5</v>
      </c>
      <c r="J28" s="1">
        <f t="shared" si="1"/>
        <v>6876815</v>
      </c>
      <c r="K28" s="1">
        <v>0</v>
      </c>
      <c r="L28" s="1">
        <f t="shared" si="4"/>
        <v>6876815</v>
      </c>
      <c r="N28">
        <v>8.4019209356938944</v>
      </c>
      <c r="O28">
        <v>11.43297803078862</v>
      </c>
      <c r="P28">
        <v>11.494355587607018</v>
      </c>
      <c r="R28" t="s">
        <v>65</v>
      </c>
      <c r="S28" t="s">
        <v>517</v>
      </c>
      <c r="T28" t="s">
        <v>26</v>
      </c>
      <c r="U28">
        <f t="shared" si="2"/>
        <v>9667.5</v>
      </c>
    </row>
    <row r="29" spans="1:21" x14ac:dyDescent="0.2">
      <c r="A29" s="1" t="s">
        <v>66</v>
      </c>
      <c r="B29" s="1" t="s">
        <v>518</v>
      </c>
      <c r="C29" s="1">
        <v>10.7</v>
      </c>
      <c r="D29" s="1">
        <v>10.942249240121582</v>
      </c>
      <c r="E29" s="15">
        <v>11.945661149999999</v>
      </c>
      <c r="F29" s="1">
        <f t="shared" si="0"/>
        <v>130.71240164133738</v>
      </c>
      <c r="G29" s="1">
        <f t="shared" si="3"/>
        <v>141.41200000000001</v>
      </c>
      <c r="H29" s="1">
        <v>15.13</v>
      </c>
      <c r="I29" s="1">
        <v>282</v>
      </c>
      <c r="J29" s="1">
        <f t="shared" si="1"/>
        <v>4266660</v>
      </c>
      <c r="K29" s="1">
        <v>0</v>
      </c>
      <c r="L29" s="1">
        <f t="shared" si="4"/>
        <v>4266660</v>
      </c>
      <c r="N29">
        <v>8.91460405735344</v>
      </c>
      <c r="O29">
        <v>11.945661152448167</v>
      </c>
      <c r="P29">
        <v>12.007038709266562</v>
      </c>
      <c r="R29" t="s">
        <v>66</v>
      </c>
      <c r="S29" t="s">
        <v>518</v>
      </c>
      <c r="T29" t="s">
        <v>103</v>
      </c>
      <c r="U29">
        <f t="shared" si="2"/>
        <v>28200</v>
      </c>
    </row>
    <row r="30" spans="1:21" x14ac:dyDescent="0.2">
      <c r="A30" s="1" t="s">
        <v>67</v>
      </c>
      <c r="B30" s="1" t="s">
        <v>519</v>
      </c>
      <c r="C30" s="1">
        <v>10.7</v>
      </c>
      <c r="D30" s="1">
        <v>11.881188118811883</v>
      </c>
      <c r="E30" s="15">
        <v>11.945661149999999</v>
      </c>
      <c r="F30" s="1">
        <f t="shared" si="0"/>
        <v>141.92864732673269</v>
      </c>
      <c r="G30" s="1">
        <f t="shared" si="3"/>
        <v>152.62899999999999</v>
      </c>
      <c r="H30" s="1">
        <v>15.13</v>
      </c>
      <c r="I30" s="1">
        <v>80</v>
      </c>
      <c r="J30" s="1">
        <f t="shared" si="1"/>
        <v>1210400</v>
      </c>
      <c r="K30" s="1">
        <v>0</v>
      </c>
      <c r="L30" s="1">
        <f t="shared" si="4"/>
        <v>1210400</v>
      </c>
      <c r="N30">
        <v>8.91460405735344</v>
      </c>
      <c r="O30">
        <v>11.945661152448167</v>
      </c>
      <c r="P30">
        <v>12.007038709266562</v>
      </c>
      <c r="R30" t="s">
        <v>67</v>
      </c>
      <c r="S30" t="s">
        <v>519</v>
      </c>
      <c r="T30" t="s">
        <v>103</v>
      </c>
      <c r="U30">
        <f t="shared" si="2"/>
        <v>8000</v>
      </c>
    </row>
    <row r="31" spans="1:21" x14ac:dyDescent="0.2">
      <c r="A31" s="1" t="s">
        <v>68</v>
      </c>
      <c r="B31" s="1" t="s">
        <v>232</v>
      </c>
      <c r="C31" s="1">
        <v>7.49</v>
      </c>
      <c r="D31" s="1">
        <v>7.4380165289256199</v>
      </c>
      <c r="E31" s="15">
        <v>11.945661149999999</v>
      </c>
      <c r="F31" s="1">
        <f t="shared" si="0"/>
        <v>88.85202508264463</v>
      </c>
      <c r="G31" s="1">
        <f t="shared" si="3"/>
        <v>96.341999999999999</v>
      </c>
      <c r="H31" s="1">
        <v>10.67</v>
      </c>
      <c r="I31" s="1">
        <v>385</v>
      </c>
      <c r="J31" s="1">
        <f t="shared" si="1"/>
        <v>4107950</v>
      </c>
      <c r="K31" s="1">
        <v>0</v>
      </c>
      <c r="L31" s="1">
        <f t="shared" si="4"/>
        <v>4107950</v>
      </c>
      <c r="N31">
        <v>8.91460405735344</v>
      </c>
      <c r="O31">
        <v>11.945661152448167</v>
      </c>
      <c r="P31">
        <v>12.007038709266562</v>
      </c>
      <c r="R31" t="s">
        <v>68</v>
      </c>
      <c r="S31" t="s">
        <v>232</v>
      </c>
      <c r="T31" t="s">
        <v>26</v>
      </c>
      <c r="U31">
        <f t="shared" si="2"/>
        <v>5775</v>
      </c>
    </row>
    <row r="32" spans="1:21" x14ac:dyDescent="0.2">
      <c r="A32" s="1" t="s">
        <v>69</v>
      </c>
      <c r="B32" s="1" t="s">
        <v>233</v>
      </c>
      <c r="C32" s="1">
        <v>7.49</v>
      </c>
      <c r="D32" s="1">
        <v>7.59493670886076</v>
      </c>
      <c r="E32" s="15">
        <v>7.690246825</v>
      </c>
      <c r="F32" s="1">
        <f t="shared" si="0"/>
        <v>58.406937911392411</v>
      </c>
      <c r="G32" s="1">
        <f t="shared" si="3"/>
        <v>65.897000000000006</v>
      </c>
      <c r="H32" s="1">
        <v>10.67</v>
      </c>
      <c r="I32" s="1">
        <v>160</v>
      </c>
      <c r="J32" s="1">
        <f t="shared" si="1"/>
        <v>1707200</v>
      </c>
      <c r="K32" s="1">
        <v>0</v>
      </c>
      <c r="L32" s="1">
        <f t="shared" si="4"/>
        <v>1707200</v>
      </c>
      <c r="N32">
        <v>7.6902468248931868</v>
      </c>
      <c r="O32">
        <v>7.6902468248931868</v>
      </c>
      <c r="P32">
        <v>7.6902468248931868</v>
      </c>
      <c r="R32" t="s">
        <v>69</v>
      </c>
      <c r="S32" t="s">
        <v>233</v>
      </c>
      <c r="T32" t="s">
        <v>26</v>
      </c>
      <c r="U32">
        <f t="shared" si="2"/>
        <v>2400</v>
      </c>
    </row>
    <row r="33" spans="1:21" x14ac:dyDescent="0.2">
      <c r="A33" s="1" t="s">
        <v>70</v>
      </c>
      <c r="B33" s="1" t="s">
        <v>520</v>
      </c>
      <c r="C33" s="1">
        <v>7.49</v>
      </c>
      <c r="D33" s="1">
        <v>7.59493670886076</v>
      </c>
      <c r="E33" s="15">
        <v>7.690246825</v>
      </c>
      <c r="F33" s="1">
        <f t="shared" si="0"/>
        <v>58.406937911392411</v>
      </c>
      <c r="G33" s="1">
        <f t="shared" si="3"/>
        <v>65.897000000000006</v>
      </c>
      <c r="H33" s="1">
        <v>10.67</v>
      </c>
      <c r="I33" s="1">
        <v>84</v>
      </c>
      <c r="J33" s="1">
        <f t="shared" si="1"/>
        <v>896280</v>
      </c>
      <c r="K33" s="1">
        <v>0</v>
      </c>
      <c r="L33" s="1">
        <f t="shared" si="4"/>
        <v>896280</v>
      </c>
      <c r="N33">
        <v>7.6902468248931868</v>
      </c>
      <c r="O33">
        <v>7.6902468248931868</v>
      </c>
      <c r="P33">
        <v>7.6902468248931868</v>
      </c>
      <c r="R33" t="s">
        <v>70</v>
      </c>
      <c r="S33" t="s">
        <v>520</v>
      </c>
      <c r="T33" t="s">
        <v>26</v>
      </c>
      <c r="U33">
        <f t="shared" si="2"/>
        <v>1260</v>
      </c>
    </row>
    <row r="34" spans="1:21" x14ac:dyDescent="0.2">
      <c r="A34" s="1" t="s">
        <v>71</v>
      </c>
      <c r="B34" s="1" t="s">
        <v>521</v>
      </c>
      <c r="C34" s="1">
        <v>7.49</v>
      </c>
      <c r="D34" s="1">
        <v>10.374639769452449</v>
      </c>
      <c r="E34" s="15">
        <v>6.6648805820000003</v>
      </c>
      <c r="F34" s="1">
        <f t="shared" si="0"/>
        <v>69.145735144668578</v>
      </c>
      <c r="G34" s="1">
        <f t="shared" si="3"/>
        <v>76.635999999999996</v>
      </c>
      <c r="H34" s="1">
        <v>10.67</v>
      </c>
      <c r="I34" s="1">
        <v>180</v>
      </c>
      <c r="J34" s="1">
        <f t="shared" si="1"/>
        <v>1920600</v>
      </c>
      <c r="K34" s="1">
        <v>0</v>
      </c>
      <c r="L34" s="1">
        <f t="shared" si="4"/>
        <v>1920600</v>
      </c>
      <c r="N34">
        <v>6.6648805815740948</v>
      </c>
      <c r="O34">
        <v>6.6648805815740948</v>
      </c>
      <c r="P34">
        <v>6.6648805815740948</v>
      </c>
      <c r="R34" t="s">
        <v>71</v>
      </c>
      <c r="S34" t="s">
        <v>521</v>
      </c>
      <c r="T34" t="s">
        <v>26</v>
      </c>
      <c r="U34">
        <f t="shared" si="2"/>
        <v>2700</v>
      </c>
    </row>
    <row r="35" spans="1:21" x14ac:dyDescent="0.2">
      <c r="A35" s="1" t="s">
        <v>72</v>
      </c>
      <c r="B35" s="1" t="s">
        <v>236</v>
      </c>
      <c r="C35" s="1">
        <v>10.7</v>
      </c>
      <c r="D35" s="1">
        <v>14.87603305785124</v>
      </c>
      <c r="E35" s="15">
        <v>12.24301736</v>
      </c>
      <c r="F35" s="1">
        <f t="shared" si="0"/>
        <v>182.12753097520661</v>
      </c>
      <c r="G35" s="1">
        <f t="shared" si="3"/>
        <v>192.828</v>
      </c>
      <c r="H35" s="1">
        <v>15.13</v>
      </c>
      <c r="I35" s="1">
        <v>170</v>
      </c>
      <c r="J35" s="1">
        <f t="shared" si="1"/>
        <v>2572100</v>
      </c>
      <c r="K35" s="1">
        <v>0</v>
      </c>
      <c r="L35" s="1">
        <f t="shared" si="4"/>
        <v>2572100</v>
      </c>
      <c r="N35">
        <v>9.2119602679159769</v>
      </c>
      <c r="O35">
        <v>12.243017363010704</v>
      </c>
      <c r="P35">
        <v>12.304394919829097</v>
      </c>
      <c r="R35" t="s">
        <v>72</v>
      </c>
      <c r="S35" t="s">
        <v>236</v>
      </c>
      <c r="T35" t="s">
        <v>103</v>
      </c>
      <c r="U35">
        <f t="shared" si="2"/>
        <v>17000</v>
      </c>
    </row>
    <row r="36" spans="1:21" x14ac:dyDescent="0.2">
      <c r="A36" s="1" t="s">
        <v>73</v>
      </c>
      <c r="B36" s="1" t="s">
        <v>522</v>
      </c>
      <c r="C36" s="1">
        <v>10.7</v>
      </c>
      <c r="D36" s="1">
        <v>10.495626822157435</v>
      </c>
      <c r="E36" s="15">
        <v>12.24301736</v>
      </c>
      <c r="F36" s="1">
        <f t="shared" ref="F36:F63" si="5">D36*E36</f>
        <v>128.49814138775511</v>
      </c>
      <c r="G36" s="1">
        <f t="shared" si="3"/>
        <v>139.19800000000001</v>
      </c>
      <c r="H36" s="1">
        <v>15.13</v>
      </c>
      <c r="I36" s="1">
        <v>94</v>
      </c>
      <c r="J36" s="1">
        <f t="shared" ref="J36:J63" si="6">H36*I36*1000</f>
        <v>1422220</v>
      </c>
      <c r="K36" s="1">
        <v>0</v>
      </c>
      <c r="L36" s="1">
        <f t="shared" si="4"/>
        <v>1422220</v>
      </c>
      <c r="N36">
        <v>9.2119602679159769</v>
      </c>
      <c r="O36">
        <v>12.243017363010704</v>
      </c>
      <c r="P36">
        <v>12.304394919829097</v>
      </c>
      <c r="R36" t="s">
        <v>73</v>
      </c>
      <c r="S36" t="s">
        <v>522</v>
      </c>
      <c r="T36" t="s">
        <v>103</v>
      </c>
      <c r="U36">
        <f t="shared" ref="U36:U63" si="7">VLOOKUP(T36,Startup_cost,3,FALSE)*I36</f>
        <v>9400</v>
      </c>
    </row>
    <row r="37" spans="1:21" x14ac:dyDescent="0.2">
      <c r="A37" s="1" t="s">
        <v>74</v>
      </c>
      <c r="B37" s="1" t="s">
        <v>523</v>
      </c>
      <c r="C37" s="1">
        <v>10.7</v>
      </c>
      <c r="D37" s="1">
        <v>15.254237288135592</v>
      </c>
      <c r="E37" s="15">
        <v>11.730334239999999</v>
      </c>
      <c r="F37" s="1">
        <f t="shared" si="5"/>
        <v>178.93730196610167</v>
      </c>
      <c r="G37" s="1">
        <f t="shared" si="3"/>
        <v>189.637</v>
      </c>
      <c r="H37" s="1">
        <v>15.13</v>
      </c>
      <c r="I37" s="1">
        <v>212</v>
      </c>
      <c r="J37" s="1">
        <f t="shared" si="6"/>
        <v>3207560</v>
      </c>
      <c r="K37" s="1">
        <v>0</v>
      </c>
      <c r="L37" s="1">
        <f t="shared" si="4"/>
        <v>3207560</v>
      </c>
      <c r="N37">
        <v>8.6992771462564331</v>
      </c>
      <c r="O37">
        <v>11.730334241351159</v>
      </c>
      <c r="P37">
        <v>11.791711798169553</v>
      </c>
      <c r="R37" t="s">
        <v>74</v>
      </c>
      <c r="S37" t="s">
        <v>523</v>
      </c>
      <c r="T37" t="s">
        <v>103</v>
      </c>
      <c r="U37">
        <f t="shared" si="7"/>
        <v>21200</v>
      </c>
    </row>
    <row r="38" spans="1:21" x14ac:dyDescent="0.2">
      <c r="A38" s="1" t="s">
        <v>75</v>
      </c>
      <c r="B38" s="1" t="s">
        <v>524</v>
      </c>
      <c r="C38" s="1">
        <v>10.7</v>
      </c>
      <c r="D38" s="1">
        <v>15.254237288135592</v>
      </c>
      <c r="E38" s="15">
        <v>11.730334239999999</v>
      </c>
      <c r="F38" s="1">
        <f t="shared" si="5"/>
        <v>178.93730196610167</v>
      </c>
      <c r="G38" s="1">
        <f t="shared" si="3"/>
        <v>189.637</v>
      </c>
      <c r="H38" s="1">
        <v>15.13</v>
      </c>
      <c r="I38" s="1">
        <v>228</v>
      </c>
      <c r="J38" s="1">
        <f t="shared" si="6"/>
        <v>3449640.0000000005</v>
      </c>
      <c r="K38" s="1">
        <v>0</v>
      </c>
      <c r="L38" s="1">
        <f t="shared" si="4"/>
        <v>3449640.0000000005</v>
      </c>
      <c r="N38">
        <v>8.6992771462564331</v>
      </c>
      <c r="O38">
        <v>11.730334241351159</v>
      </c>
      <c r="P38">
        <v>11.791711798169553</v>
      </c>
      <c r="R38" t="s">
        <v>75</v>
      </c>
      <c r="S38" t="s">
        <v>524</v>
      </c>
      <c r="T38" t="s">
        <v>103</v>
      </c>
      <c r="U38">
        <f t="shared" si="7"/>
        <v>22800</v>
      </c>
    </row>
    <row r="39" spans="1:21" x14ac:dyDescent="0.2">
      <c r="A39" s="1" t="s">
        <v>76</v>
      </c>
      <c r="B39" s="1" t="s">
        <v>525</v>
      </c>
      <c r="C39" s="1">
        <v>10.7</v>
      </c>
      <c r="D39" s="1">
        <v>11.501597444089457</v>
      </c>
      <c r="E39" s="15">
        <v>12.24301736</v>
      </c>
      <c r="F39" s="1">
        <f t="shared" si="5"/>
        <v>140.81425717571884</v>
      </c>
      <c r="G39" s="1">
        <f t="shared" si="3"/>
        <v>151.51400000000001</v>
      </c>
      <c r="H39" s="1">
        <v>15.13</v>
      </c>
      <c r="I39" s="1">
        <v>312</v>
      </c>
      <c r="J39" s="1">
        <f t="shared" si="6"/>
        <v>4720560</v>
      </c>
      <c r="K39" s="1">
        <v>0</v>
      </c>
      <c r="L39" s="1">
        <f t="shared" si="4"/>
        <v>4720560</v>
      </c>
      <c r="N39">
        <v>9.2119602679159769</v>
      </c>
      <c r="O39">
        <v>12.243017363010704</v>
      </c>
      <c r="P39">
        <v>12.304394919829097</v>
      </c>
      <c r="R39" t="s">
        <v>76</v>
      </c>
      <c r="S39" t="s">
        <v>525</v>
      </c>
      <c r="T39" t="s">
        <v>103</v>
      </c>
      <c r="U39">
        <f t="shared" si="7"/>
        <v>31200</v>
      </c>
    </row>
    <row r="40" spans="1:21" x14ac:dyDescent="0.2">
      <c r="A40" s="1" t="s">
        <v>77</v>
      </c>
      <c r="B40" s="1" t="s">
        <v>526</v>
      </c>
      <c r="C40" s="1">
        <v>10.7</v>
      </c>
      <c r="D40" s="1">
        <v>11.145510835913313</v>
      </c>
      <c r="E40" s="15">
        <v>11.52526099</v>
      </c>
      <c r="F40" s="1">
        <f t="shared" si="5"/>
        <v>128.45492125077399</v>
      </c>
      <c r="G40" s="1">
        <f t="shared" si="3"/>
        <v>139.155</v>
      </c>
      <c r="H40" s="1">
        <v>15.13</v>
      </c>
      <c r="I40" s="1">
        <v>566</v>
      </c>
      <c r="J40" s="1">
        <f t="shared" si="6"/>
        <v>8563580</v>
      </c>
      <c r="K40" s="1">
        <v>0</v>
      </c>
      <c r="L40" s="1">
        <f t="shared" si="4"/>
        <v>8563580</v>
      </c>
      <c r="N40">
        <v>8.4942038975926142</v>
      </c>
      <c r="O40">
        <v>11.525260992687341</v>
      </c>
      <c r="P40">
        <v>11.586638549505736</v>
      </c>
      <c r="R40" t="s">
        <v>77</v>
      </c>
      <c r="S40" t="s">
        <v>526</v>
      </c>
      <c r="T40" t="s">
        <v>103</v>
      </c>
      <c r="U40">
        <f t="shared" si="7"/>
        <v>56600</v>
      </c>
    </row>
    <row r="41" spans="1:21" x14ac:dyDescent="0.2">
      <c r="A41" s="1" t="s">
        <v>78</v>
      </c>
      <c r="B41" s="1" t="s">
        <v>250</v>
      </c>
      <c r="C41" s="1">
        <v>2.37</v>
      </c>
      <c r="D41" s="1">
        <v>10.285714285714286</v>
      </c>
      <c r="E41" s="15">
        <v>12.24301736</v>
      </c>
      <c r="F41" s="1">
        <f t="shared" si="5"/>
        <v>125.92817856000001</v>
      </c>
      <c r="G41" s="1">
        <f t="shared" si="3"/>
        <v>128.298</v>
      </c>
      <c r="H41" s="1">
        <v>47.88</v>
      </c>
      <c r="I41" s="1">
        <v>500</v>
      </c>
      <c r="J41" s="1">
        <f t="shared" si="6"/>
        <v>23940000</v>
      </c>
      <c r="K41" s="1">
        <v>0</v>
      </c>
      <c r="L41" s="1">
        <f t="shared" si="4"/>
        <v>23940000</v>
      </c>
      <c r="N41">
        <v>9.2119602679159769</v>
      </c>
      <c r="O41">
        <v>12.243017363010704</v>
      </c>
      <c r="P41">
        <v>12.304394919829097</v>
      </c>
      <c r="R41" t="s">
        <v>78</v>
      </c>
      <c r="S41" t="s">
        <v>250</v>
      </c>
      <c r="T41" t="s">
        <v>104</v>
      </c>
      <c r="U41">
        <f t="shared" si="7"/>
        <v>40000</v>
      </c>
    </row>
    <row r="42" spans="1:21" x14ac:dyDescent="0.2">
      <c r="A42" s="1" t="s">
        <v>79</v>
      </c>
      <c r="B42" s="1" t="s">
        <v>527</v>
      </c>
      <c r="C42" s="1">
        <v>10.7</v>
      </c>
      <c r="D42" s="1">
        <v>14.87603305785124</v>
      </c>
      <c r="E42" s="15">
        <v>12.24301736</v>
      </c>
      <c r="F42" s="1">
        <f t="shared" si="5"/>
        <v>182.12753097520661</v>
      </c>
      <c r="G42" s="1">
        <f t="shared" si="3"/>
        <v>192.828</v>
      </c>
      <c r="H42" s="1">
        <v>15.13</v>
      </c>
      <c r="I42" s="1">
        <v>300</v>
      </c>
      <c r="J42" s="1">
        <f t="shared" si="6"/>
        <v>4539000</v>
      </c>
      <c r="K42" s="1">
        <v>0</v>
      </c>
      <c r="L42" s="1">
        <f t="shared" si="4"/>
        <v>4539000</v>
      </c>
      <c r="N42">
        <v>9.2119602679159769</v>
      </c>
      <c r="O42">
        <v>12.243017363010704</v>
      </c>
      <c r="P42">
        <v>12.304394919829097</v>
      </c>
      <c r="R42" t="s">
        <v>79</v>
      </c>
      <c r="S42" t="s">
        <v>527</v>
      </c>
      <c r="T42" t="s">
        <v>103</v>
      </c>
      <c r="U42">
        <f t="shared" si="7"/>
        <v>30000</v>
      </c>
    </row>
    <row r="43" spans="1:21" x14ac:dyDescent="0.2">
      <c r="A43" s="1" t="s">
        <v>80</v>
      </c>
      <c r="B43" s="1" t="s">
        <v>257</v>
      </c>
      <c r="C43" s="1">
        <v>10.7</v>
      </c>
      <c r="D43" s="1">
        <v>14.87603305785124</v>
      </c>
      <c r="E43" s="15">
        <v>12.427583289999999</v>
      </c>
      <c r="F43" s="1">
        <f t="shared" si="5"/>
        <v>184.87313985123967</v>
      </c>
      <c r="G43" s="1">
        <f t="shared" si="3"/>
        <v>195.57300000000001</v>
      </c>
      <c r="H43" s="1">
        <v>15.13</v>
      </c>
      <c r="I43" s="1">
        <v>234.33999999999997</v>
      </c>
      <c r="J43" s="1">
        <f t="shared" si="6"/>
        <v>3545564.1999999997</v>
      </c>
      <c r="K43" s="1">
        <v>0</v>
      </c>
      <c r="L43" s="1">
        <f t="shared" si="4"/>
        <v>3545564.1999999997</v>
      </c>
      <c r="N43">
        <v>9.3965261917134146</v>
      </c>
      <c r="O43">
        <v>12.42758328680814</v>
      </c>
      <c r="P43">
        <v>12.488960843626534</v>
      </c>
      <c r="R43" t="s">
        <v>80</v>
      </c>
      <c r="S43" t="s">
        <v>257</v>
      </c>
      <c r="T43" t="s">
        <v>103</v>
      </c>
      <c r="U43">
        <f t="shared" si="7"/>
        <v>23433.999999999996</v>
      </c>
    </row>
    <row r="44" spans="1:21" x14ac:dyDescent="0.2">
      <c r="A44" s="1" t="s">
        <v>81</v>
      </c>
      <c r="B44" s="1" t="s">
        <v>528</v>
      </c>
      <c r="C44" s="1">
        <v>10.7</v>
      </c>
      <c r="D44" s="1">
        <v>13.688212927756652</v>
      </c>
      <c r="E44" s="15">
        <v>12.427583289999999</v>
      </c>
      <c r="F44" s="1">
        <f t="shared" si="5"/>
        <v>170.11140625095052</v>
      </c>
      <c r="G44" s="1">
        <f t="shared" si="3"/>
        <v>180.81100000000001</v>
      </c>
      <c r="H44" s="1">
        <v>15.13</v>
      </c>
      <c r="I44" s="1">
        <v>156</v>
      </c>
      <c r="J44" s="1">
        <f t="shared" si="6"/>
        <v>2360280</v>
      </c>
      <c r="K44" s="1">
        <v>0</v>
      </c>
      <c r="L44" s="1">
        <f t="shared" si="4"/>
        <v>2360280</v>
      </c>
      <c r="N44">
        <v>9.3965261917134146</v>
      </c>
      <c r="O44">
        <v>12.42758328680814</v>
      </c>
      <c r="P44">
        <v>12.488960843626534</v>
      </c>
      <c r="R44" t="s">
        <v>81</v>
      </c>
      <c r="S44" t="s">
        <v>528</v>
      </c>
      <c r="T44" t="s">
        <v>103</v>
      </c>
      <c r="U44">
        <f t="shared" si="7"/>
        <v>15600</v>
      </c>
    </row>
    <row r="45" spans="1:21" x14ac:dyDescent="0.2">
      <c r="A45" s="1" t="s">
        <v>82</v>
      </c>
      <c r="B45" s="1" t="s">
        <v>529</v>
      </c>
      <c r="C45" s="1">
        <v>10.7</v>
      </c>
      <c r="D45" s="1">
        <v>11.881188118811883</v>
      </c>
      <c r="E45" s="15">
        <v>12.427583289999999</v>
      </c>
      <c r="F45" s="1">
        <f t="shared" si="5"/>
        <v>147.65445493069308</v>
      </c>
      <c r="G45" s="1">
        <f t="shared" si="3"/>
        <v>158.35400000000001</v>
      </c>
      <c r="H45" s="1">
        <v>15.13</v>
      </c>
      <c r="I45" s="1">
        <v>80</v>
      </c>
      <c r="J45" s="1">
        <f t="shared" si="6"/>
        <v>1210400</v>
      </c>
      <c r="K45" s="1">
        <v>0</v>
      </c>
      <c r="L45" s="1">
        <f t="shared" si="4"/>
        <v>1210400</v>
      </c>
      <c r="N45">
        <v>9.3965261917134146</v>
      </c>
      <c r="O45">
        <v>12.42758328680814</v>
      </c>
      <c r="P45">
        <v>12.488960843626534</v>
      </c>
      <c r="R45" t="s">
        <v>82</v>
      </c>
      <c r="S45" t="s">
        <v>529</v>
      </c>
      <c r="T45" t="s">
        <v>103</v>
      </c>
      <c r="U45">
        <f t="shared" si="7"/>
        <v>8000</v>
      </c>
    </row>
    <row r="46" spans="1:21" x14ac:dyDescent="0.2">
      <c r="A46" s="1" t="s">
        <v>83</v>
      </c>
      <c r="B46" s="1" t="s">
        <v>263</v>
      </c>
      <c r="C46" s="1">
        <v>10.7</v>
      </c>
      <c r="D46" s="1">
        <v>12.7208480565371</v>
      </c>
      <c r="E46" s="15">
        <v>12.427583289999999</v>
      </c>
      <c r="F46" s="1">
        <f t="shared" si="5"/>
        <v>158.08939874204944</v>
      </c>
      <c r="G46" s="1">
        <f t="shared" si="3"/>
        <v>168.78899999999999</v>
      </c>
      <c r="H46" s="1">
        <v>15.13</v>
      </c>
      <c r="I46" s="1">
        <v>90</v>
      </c>
      <c r="J46" s="1">
        <f t="shared" si="6"/>
        <v>1361700</v>
      </c>
      <c r="K46" s="1">
        <v>0</v>
      </c>
      <c r="L46" s="1">
        <f t="shared" si="4"/>
        <v>1361700</v>
      </c>
      <c r="N46">
        <v>9.3965261917134146</v>
      </c>
      <c r="O46">
        <v>12.42758328680814</v>
      </c>
      <c r="P46">
        <v>12.488960843626534</v>
      </c>
      <c r="R46" t="s">
        <v>83</v>
      </c>
      <c r="S46" t="s">
        <v>263</v>
      </c>
      <c r="T46" t="s">
        <v>103</v>
      </c>
      <c r="U46">
        <f t="shared" si="7"/>
        <v>9000</v>
      </c>
    </row>
    <row r="47" spans="1:21" x14ac:dyDescent="0.2">
      <c r="A47" s="1" t="s">
        <v>84</v>
      </c>
      <c r="B47" s="1" t="s">
        <v>264</v>
      </c>
      <c r="C47" s="1">
        <v>7.49</v>
      </c>
      <c r="D47" s="1">
        <v>8.1632653061224492</v>
      </c>
      <c r="E47" s="15">
        <v>11.40221704</v>
      </c>
      <c r="F47" s="1">
        <f t="shared" si="5"/>
        <v>93.079322775510207</v>
      </c>
      <c r="G47" s="1">
        <f t="shared" si="3"/>
        <v>100.569</v>
      </c>
      <c r="H47" s="1">
        <v>10.67</v>
      </c>
      <c r="I47" s="1">
        <v>180</v>
      </c>
      <c r="J47" s="1">
        <f t="shared" si="6"/>
        <v>1920600</v>
      </c>
      <c r="K47" s="1">
        <v>0</v>
      </c>
      <c r="L47" s="1">
        <f t="shared" si="4"/>
        <v>1920600</v>
      </c>
      <c r="N47">
        <v>8.3711599483943218</v>
      </c>
      <c r="O47">
        <v>11.402217043489049</v>
      </c>
      <c r="P47">
        <v>11.463594600307443</v>
      </c>
      <c r="R47" t="s">
        <v>84</v>
      </c>
      <c r="S47" t="s">
        <v>264</v>
      </c>
      <c r="T47" t="s">
        <v>26</v>
      </c>
      <c r="U47">
        <f t="shared" si="7"/>
        <v>2700</v>
      </c>
    </row>
    <row r="48" spans="1:21" x14ac:dyDescent="0.2">
      <c r="A48" s="1" t="s">
        <v>85</v>
      </c>
      <c r="B48" s="1" t="s">
        <v>265</v>
      </c>
      <c r="C48" s="1">
        <v>7.49</v>
      </c>
      <c r="D48" s="1">
        <v>7.3469387755102042</v>
      </c>
      <c r="E48" s="15">
        <v>11.914900169999999</v>
      </c>
      <c r="F48" s="1">
        <f t="shared" si="5"/>
        <v>87.538042065306115</v>
      </c>
      <c r="G48" s="1">
        <f t="shared" si="3"/>
        <v>95.028000000000006</v>
      </c>
      <c r="H48" s="1">
        <v>10.67</v>
      </c>
      <c r="I48" s="1">
        <v>529</v>
      </c>
      <c r="J48" s="1">
        <f t="shared" si="6"/>
        <v>5644430</v>
      </c>
      <c r="K48" s="1">
        <v>0</v>
      </c>
      <c r="L48" s="1">
        <f t="shared" si="4"/>
        <v>5644430</v>
      </c>
      <c r="N48">
        <v>8.8838430700538673</v>
      </c>
      <c r="O48">
        <v>11.914900165148593</v>
      </c>
      <c r="P48">
        <v>11.976277721966989</v>
      </c>
      <c r="R48" t="s">
        <v>85</v>
      </c>
      <c r="S48" t="s">
        <v>265</v>
      </c>
      <c r="T48" t="s">
        <v>26</v>
      </c>
      <c r="U48">
        <f t="shared" si="7"/>
        <v>7935</v>
      </c>
    </row>
    <row r="49" spans="1:21" x14ac:dyDescent="0.2">
      <c r="A49" s="1" t="s">
        <v>86</v>
      </c>
      <c r="B49" s="1" t="s">
        <v>530</v>
      </c>
      <c r="C49" s="1">
        <v>10.7</v>
      </c>
      <c r="D49" s="1">
        <v>10.714285714285714</v>
      </c>
      <c r="E49" s="15">
        <v>12.17124173</v>
      </c>
      <c r="F49" s="1">
        <f t="shared" si="5"/>
        <v>130.40616139285714</v>
      </c>
      <c r="G49" s="1">
        <f t="shared" si="3"/>
        <v>141.10599999999999</v>
      </c>
      <c r="H49" s="1">
        <v>15.13</v>
      </c>
      <c r="I49" s="1">
        <v>229</v>
      </c>
      <c r="J49" s="1">
        <f t="shared" si="6"/>
        <v>3464770</v>
      </c>
      <c r="K49" s="1">
        <v>0</v>
      </c>
      <c r="L49" s="1">
        <f t="shared" si="4"/>
        <v>3464770</v>
      </c>
      <c r="N49">
        <v>9.1401846308836401</v>
      </c>
      <c r="O49">
        <v>12.171241725978367</v>
      </c>
      <c r="P49">
        <v>12.232619282796762</v>
      </c>
      <c r="R49" t="s">
        <v>86</v>
      </c>
      <c r="S49" t="s">
        <v>530</v>
      </c>
      <c r="T49" t="s">
        <v>103</v>
      </c>
      <c r="U49">
        <f t="shared" si="7"/>
        <v>22900</v>
      </c>
    </row>
    <row r="50" spans="1:21" x14ac:dyDescent="0.2">
      <c r="A50" s="1" t="s">
        <v>87</v>
      </c>
      <c r="B50" s="1" t="s">
        <v>531</v>
      </c>
      <c r="C50" s="1">
        <v>2.37</v>
      </c>
      <c r="D50" s="1">
        <v>11.428571428571429</v>
      </c>
      <c r="E50" s="15">
        <v>12.427583289999999</v>
      </c>
      <c r="F50" s="1">
        <f t="shared" si="5"/>
        <v>142.02952331428571</v>
      </c>
      <c r="G50" s="1">
        <f t="shared" si="3"/>
        <v>144.4</v>
      </c>
      <c r="H50" s="1">
        <v>47.88</v>
      </c>
      <c r="I50" s="1">
        <v>480</v>
      </c>
      <c r="J50" s="1">
        <f t="shared" si="6"/>
        <v>22982400</v>
      </c>
      <c r="K50" s="1">
        <v>0</v>
      </c>
      <c r="L50" s="1">
        <f t="shared" si="4"/>
        <v>22982400</v>
      </c>
      <c r="N50">
        <v>9.3965261917134146</v>
      </c>
      <c r="O50">
        <v>12.42758328680814</v>
      </c>
      <c r="P50">
        <v>12.488960843626534</v>
      </c>
      <c r="R50" t="s">
        <v>87</v>
      </c>
      <c r="S50" t="s">
        <v>531</v>
      </c>
      <c r="T50" t="s">
        <v>104</v>
      </c>
      <c r="U50">
        <f t="shared" si="7"/>
        <v>38400</v>
      </c>
    </row>
    <row r="51" spans="1:21" x14ac:dyDescent="0.2">
      <c r="A51" s="1" t="s">
        <v>88</v>
      </c>
      <c r="B51" s="1" t="s">
        <v>534</v>
      </c>
      <c r="C51" s="1">
        <v>2.37</v>
      </c>
      <c r="D51" s="1">
        <v>10.714285714285714</v>
      </c>
      <c r="E51" s="15">
        <v>12.427583289999999</v>
      </c>
      <c r="F51" s="1">
        <f t="shared" si="5"/>
        <v>133.15267810714283</v>
      </c>
      <c r="G51" s="1">
        <f t="shared" si="3"/>
        <v>135.523</v>
      </c>
      <c r="H51" s="1">
        <v>47.88</v>
      </c>
      <c r="I51" s="1">
        <v>800</v>
      </c>
      <c r="J51" s="1">
        <f t="shared" si="6"/>
        <v>38304000</v>
      </c>
      <c r="K51" s="1">
        <v>0</v>
      </c>
      <c r="L51" s="1">
        <f t="shared" si="4"/>
        <v>38304000</v>
      </c>
      <c r="N51">
        <v>9.3965261917134146</v>
      </c>
      <c r="O51">
        <v>12.42758328680814</v>
      </c>
      <c r="P51">
        <v>12.488960843626534</v>
      </c>
      <c r="R51" t="s">
        <v>88</v>
      </c>
      <c r="S51" t="s">
        <v>534</v>
      </c>
      <c r="T51" t="s">
        <v>104</v>
      </c>
      <c r="U51">
        <f t="shared" si="7"/>
        <v>64000</v>
      </c>
    </row>
    <row r="52" spans="1:21" x14ac:dyDescent="0.2">
      <c r="A52" s="1" t="s">
        <v>89</v>
      </c>
      <c r="B52" s="1" t="s">
        <v>532</v>
      </c>
      <c r="C52" s="1">
        <v>10.7</v>
      </c>
      <c r="D52" s="1">
        <v>12.040133779264215</v>
      </c>
      <c r="E52" s="15">
        <v>13.217115290000001</v>
      </c>
      <c r="F52" s="1">
        <f t="shared" si="5"/>
        <v>159.13583626755855</v>
      </c>
      <c r="G52" s="1">
        <f t="shared" si="3"/>
        <v>169.83600000000001</v>
      </c>
      <c r="H52" s="1">
        <v>15.13</v>
      </c>
      <c r="I52" s="1">
        <v>120</v>
      </c>
      <c r="J52" s="1">
        <f t="shared" si="6"/>
        <v>1815600.0000000002</v>
      </c>
      <c r="K52" s="1">
        <v>0</v>
      </c>
      <c r="L52" s="1">
        <f t="shared" si="4"/>
        <v>1815600.0000000002</v>
      </c>
      <c r="N52">
        <v>10.186058199069114</v>
      </c>
      <c r="O52">
        <v>13.21711529416384</v>
      </c>
      <c r="P52">
        <v>13.278492850982236</v>
      </c>
      <c r="R52" t="s">
        <v>89</v>
      </c>
      <c r="S52" t="s">
        <v>532</v>
      </c>
      <c r="T52" t="s">
        <v>103</v>
      </c>
      <c r="U52">
        <f t="shared" si="7"/>
        <v>12000</v>
      </c>
    </row>
    <row r="53" spans="1:21" x14ac:dyDescent="0.2">
      <c r="A53" s="1" t="s">
        <v>90</v>
      </c>
      <c r="B53" s="1" t="s">
        <v>533</v>
      </c>
      <c r="C53" s="1">
        <v>7.49</v>
      </c>
      <c r="D53" s="1">
        <v>7.2874493927125501</v>
      </c>
      <c r="E53" s="15">
        <v>13.217115290000001</v>
      </c>
      <c r="F53" s="1">
        <f t="shared" si="5"/>
        <v>96.31905879352226</v>
      </c>
      <c r="G53" s="1">
        <f t="shared" si="3"/>
        <v>103.809</v>
      </c>
      <c r="H53" s="1">
        <v>107.21</v>
      </c>
      <c r="I53" s="1">
        <v>208</v>
      </c>
      <c r="J53" s="1">
        <f t="shared" si="6"/>
        <v>22299680</v>
      </c>
      <c r="K53" s="1">
        <v>0</v>
      </c>
      <c r="L53" s="1">
        <f t="shared" si="4"/>
        <v>22299680</v>
      </c>
      <c r="N53">
        <v>10.186058199069114</v>
      </c>
      <c r="O53">
        <v>13.21711529416384</v>
      </c>
      <c r="P53">
        <v>13.278492850982236</v>
      </c>
      <c r="R53" t="s">
        <v>90</v>
      </c>
      <c r="S53" t="s">
        <v>533</v>
      </c>
      <c r="T53" t="s">
        <v>26</v>
      </c>
      <c r="U53">
        <f t="shared" si="7"/>
        <v>3120</v>
      </c>
    </row>
    <row r="54" spans="1:21" x14ac:dyDescent="0.2">
      <c r="A54" s="1" t="s">
        <v>91</v>
      </c>
      <c r="B54" s="1" t="s">
        <v>535</v>
      </c>
      <c r="C54" s="1">
        <v>10.7</v>
      </c>
      <c r="D54" s="1">
        <v>12.7208480565371</v>
      </c>
      <c r="E54" s="15">
        <v>13.217115290000001</v>
      </c>
      <c r="F54" s="1">
        <f t="shared" si="5"/>
        <v>168.13291534982329</v>
      </c>
      <c r="G54" s="1">
        <f t="shared" si="3"/>
        <v>178.833</v>
      </c>
      <c r="H54" s="1">
        <v>15.13</v>
      </c>
      <c r="I54" s="1">
        <v>58</v>
      </c>
      <c r="J54" s="1">
        <f t="shared" si="6"/>
        <v>877540.00000000012</v>
      </c>
      <c r="K54" s="1">
        <v>0</v>
      </c>
      <c r="L54" s="1">
        <f t="shared" si="4"/>
        <v>877540.00000000012</v>
      </c>
      <c r="N54">
        <v>10.186058199069114</v>
      </c>
      <c r="O54">
        <v>13.21711529416384</v>
      </c>
      <c r="P54">
        <v>13.278492850982236</v>
      </c>
      <c r="R54" t="s">
        <v>91</v>
      </c>
      <c r="S54" t="s">
        <v>535</v>
      </c>
      <c r="T54" t="s">
        <v>103</v>
      </c>
      <c r="U54">
        <f t="shared" si="7"/>
        <v>5800</v>
      </c>
    </row>
    <row r="55" spans="1:21" x14ac:dyDescent="0.2">
      <c r="A55" s="1" t="s">
        <v>92</v>
      </c>
      <c r="B55" s="1" t="s">
        <v>284</v>
      </c>
      <c r="C55" s="1">
        <v>10.7</v>
      </c>
      <c r="D55" s="1">
        <v>12.7208480565371</v>
      </c>
      <c r="E55" s="15">
        <v>31.580234359999999</v>
      </c>
      <c r="F55" s="1">
        <f t="shared" si="5"/>
        <v>401.72736288339212</v>
      </c>
      <c r="G55" s="1">
        <f t="shared" si="3"/>
        <v>412.42700000000002</v>
      </c>
      <c r="H55" s="1">
        <v>15.13</v>
      </c>
      <c r="I55" s="1">
        <v>50</v>
      </c>
      <c r="J55" s="1">
        <f t="shared" si="6"/>
        <v>756500</v>
      </c>
      <c r="K55" s="1">
        <v>0</v>
      </c>
      <c r="L55" s="1">
        <f t="shared" si="4"/>
        <v>756500</v>
      </c>
      <c r="N55">
        <v>36.648706422525549</v>
      </c>
      <c r="O55">
        <v>31.580234356197462</v>
      </c>
      <c r="P55">
        <v>29.967876994533846</v>
      </c>
      <c r="R55" t="s">
        <v>92</v>
      </c>
      <c r="S55" t="s">
        <v>284</v>
      </c>
      <c r="T55" t="s">
        <v>103</v>
      </c>
      <c r="U55">
        <f t="shared" si="7"/>
        <v>5000</v>
      </c>
    </row>
    <row r="56" spans="1:21" x14ac:dyDescent="0.2">
      <c r="A56" s="1" t="s">
        <v>93</v>
      </c>
      <c r="B56" s="1" t="s">
        <v>286</v>
      </c>
      <c r="C56" s="1">
        <v>10.7</v>
      </c>
      <c r="D56" s="1">
        <v>12.7208480565371</v>
      </c>
      <c r="E56" s="15">
        <v>31.580234359999999</v>
      </c>
      <c r="F56" s="1">
        <f t="shared" si="5"/>
        <v>401.72736288339212</v>
      </c>
      <c r="G56" s="1">
        <f t="shared" si="3"/>
        <v>412.42700000000002</v>
      </c>
      <c r="H56" s="1">
        <v>15.13</v>
      </c>
      <c r="I56" s="1">
        <v>34</v>
      </c>
      <c r="J56" s="1">
        <f t="shared" si="6"/>
        <v>514420.00000000006</v>
      </c>
      <c r="K56" s="1">
        <v>0</v>
      </c>
      <c r="L56" s="1">
        <f t="shared" si="4"/>
        <v>514420.00000000006</v>
      </c>
      <c r="N56">
        <v>36.648706422525549</v>
      </c>
      <c r="O56">
        <v>31.580234356197462</v>
      </c>
      <c r="P56">
        <v>29.967876994533846</v>
      </c>
      <c r="R56" t="s">
        <v>93</v>
      </c>
      <c r="S56" t="s">
        <v>286</v>
      </c>
      <c r="T56" t="s">
        <v>103</v>
      </c>
      <c r="U56">
        <f t="shared" si="7"/>
        <v>3400</v>
      </c>
    </row>
    <row r="57" spans="1:21" x14ac:dyDescent="0.2">
      <c r="A57" s="1" t="s">
        <v>94</v>
      </c>
      <c r="B57" s="1" t="s">
        <v>536</v>
      </c>
      <c r="C57" s="1">
        <v>10.7</v>
      </c>
      <c r="D57" s="1">
        <v>11.881188118811883</v>
      </c>
      <c r="E57" s="15">
        <v>31.580234359999999</v>
      </c>
      <c r="F57" s="1">
        <f t="shared" si="5"/>
        <v>375.21070526732677</v>
      </c>
      <c r="G57" s="1">
        <f t="shared" si="3"/>
        <v>385.911</v>
      </c>
      <c r="H57" s="1">
        <v>15.13</v>
      </c>
      <c r="I57" s="1">
        <v>423.5</v>
      </c>
      <c r="J57" s="1">
        <f t="shared" si="6"/>
        <v>6407555</v>
      </c>
      <c r="K57" s="1">
        <v>0</v>
      </c>
      <c r="L57" s="1">
        <f t="shared" si="4"/>
        <v>6407555</v>
      </c>
      <c r="N57">
        <v>36.648706422525549</v>
      </c>
      <c r="O57">
        <v>31.580234356197462</v>
      </c>
      <c r="P57">
        <v>29.967876994533846</v>
      </c>
      <c r="R57" t="s">
        <v>94</v>
      </c>
      <c r="S57" t="s">
        <v>536</v>
      </c>
      <c r="T57" t="s">
        <v>103</v>
      </c>
      <c r="U57">
        <f t="shared" si="7"/>
        <v>42350</v>
      </c>
    </row>
    <row r="58" spans="1:21" x14ac:dyDescent="0.2">
      <c r="A58" s="1" t="s">
        <v>95</v>
      </c>
      <c r="B58" s="1" t="s">
        <v>537</v>
      </c>
      <c r="C58" s="1">
        <v>11.36</v>
      </c>
      <c r="D58" s="1">
        <v>12.7750177430802</v>
      </c>
      <c r="E58" s="15">
        <v>31.580234359999999</v>
      </c>
      <c r="F58" s="1">
        <f t="shared" si="5"/>
        <v>403.43805427963099</v>
      </c>
      <c r="G58" s="1">
        <f t="shared" si="3"/>
        <v>414.798</v>
      </c>
      <c r="H58" s="1">
        <v>15.36</v>
      </c>
      <c r="I58" s="1">
        <v>50</v>
      </c>
      <c r="J58" s="1">
        <f t="shared" si="6"/>
        <v>768000</v>
      </c>
      <c r="K58" s="1">
        <v>0</v>
      </c>
      <c r="L58" s="1">
        <f t="shared" si="4"/>
        <v>768000</v>
      </c>
      <c r="N58">
        <v>36.648706422525549</v>
      </c>
      <c r="O58">
        <v>31.580234356197462</v>
      </c>
      <c r="P58">
        <v>29.967876994533846</v>
      </c>
      <c r="R58" t="s">
        <v>95</v>
      </c>
      <c r="S58" t="s">
        <v>537</v>
      </c>
      <c r="T58" t="s">
        <v>105</v>
      </c>
      <c r="U58">
        <f t="shared" si="7"/>
        <v>5000</v>
      </c>
    </row>
    <row r="59" spans="1:21" x14ac:dyDescent="0.2">
      <c r="A59" s="1" t="s">
        <v>96</v>
      </c>
      <c r="B59" s="1" t="s">
        <v>291</v>
      </c>
      <c r="C59" s="1">
        <v>11.36</v>
      </c>
      <c r="D59" s="1">
        <v>7.8947368421052628</v>
      </c>
      <c r="E59" s="15">
        <v>31.580234359999999</v>
      </c>
      <c r="F59" s="1">
        <f t="shared" si="5"/>
        <v>249.31763968421052</v>
      </c>
      <c r="G59" s="1">
        <f t="shared" si="3"/>
        <v>260.678</v>
      </c>
      <c r="H59" s="1">
        <v>15.36</v>
      </c>
      <c r="I59" s="1">
        <v>20.7</v>
      </c>
      <c r="J59" s="1">
        <f t="shared" si="6"/>
        <v>317952</v>
      </c>
      <c r="K59" s="1">
        <v>0</v>
      </c>
      <c r="L59" s="1">
        <f t="shared" si="4"/>
        <v>317952</v>
      </c>
      <c r="N59">
        <v>36.648706422525549</v>
      </c>
      <c r="O59">
        <v>31.580234356197462</v>
      </c>
      <c r="P59">
        <v>29.967876994533846</v>
      </c>
      <c r="R59" t="s">
        <v>96</v>
      </c>
      <c r="S59" t="s">
        <v>291</v>
      </c>
      <c r="T59" t="s">
        <v>105</v>
      </c>
      <c r="U59">
        <f t="shared" si="7"/>
        <v>2070</v>
      </c>
    </row>
    <row r="60" spans="1:21" x14ac:dyDescent="0.2">
      <c r="A60" s="1" t="s">
        <v>97</v>
      </c>
      <c r="B60" s="1" t="s">
        <v>538</v>
      </c>
      <c r="C60" s="1">
        <v>10.7</v>
      </c>
      <c r="D60" s="1">
        <v>12.81138790035587</v>
      </c>
      <c r="E60" s="15">
        <v>31.580234359999999</v>
      </c>
      <c r="F60" s="1">
        <f t="shared" si="5"/>
        <v>404.58663237010666</v>
      </c>
      <c r="G60" s="1">
        <f t="shared" si="3"/>
        <v>415.28699999999998</v>
      </c>
      <c r="H60" s="1">
        <v>15.13</v>
      </c>
      <c r="I60" s="1">
        <v>73.5</v>
      </c>
      <c r="J60" s="1">
        <f t="shared" si="6"/>
        <v>1112055</v>
      </c>
      <c r="K60" s="1">
        <v>0</v>
      </c>
      <c r="L60" s="1">
        <f t="shared" si="4"/>
        <v>1112055</v>
      </c>
      <c r="N60">
        <v>36.648706422525549</v>
      </c>
      <c r="O60">
        <v>31.580234356197462</v>
      </c>
      <c r="P60">
        <v>29.967876994533846</v>
      </c>
      <c r="R60" t="s">
        <v>97</v>
      </c>
      <c r="S60" t="s">
        <v>538</v>
      </c>
      <c r="T60" t="s">
        <v>103</v>
      </c>
      <c r="U60">
        <f t="shared" si="7"/>
        <v>7350</v>
      </c>
    </row>
    <row r="61" spans="1:21" x14ac:dyDescent="0.2">
      <c r="A61" s="1" t="s">
        <v>98</v>
      </c>
      <c r="B61" s="1" t="s">
        <v>539</v>
      </c>
      <c r="C61" s="1">
        <v>11.36</v>
      </c>
      <c r="D61" s="1">
        <v>7.8947368421052628</v>
      </c>
      <c r="E61" s="15">
        <v>31.580234359999999</v>
      </c>
      <c r="F61" s="1">
        <f t="shared" si="5"/>
        <v>249.31763968421052</v>
      </c>
      <c r="G61" s="1">
        <f t="shared" si="3"/>
        <v>260.678</v>
      </c>
      <c r="H61" s="1">
        <v>15.36</v>
      </c>
      <c r="I61" s="1">
        <v>57.6</v>
      </c>
      <c r="J61" s="1">
        <f t="shared" si="6"/>
        <v>884736</v>
      </c>
      <c r="K61" s="1">
        <v>0</v>
      </c>
      <c r="L61" s="1">
        <f t="shared" si="4"/>
        <v>884736</v>
      </c>
      <c r="N61">
        <v>36.648706422525549</v>
      </c>
      <c r="O61">
        <v>31.580234356197462</v>
      </c>
      <c r="P61">
        <v>29.967876994533846</v>
      </c>
      <c r="R61" t="s">
        <v>98</v>
      </c>
      <c r="S61" t="s">
        <v>539</v>
      </c>
      <c r="T61" t="s">
        <v>105</v>
      </c>
      <c r="U61">
        <f t="shared" si="7"/>
        <v>5760</v>
      </c>
    </row>
    <row r="62" spans="1:21" x14ac:dyDescent="0.2">
      <c r="A62" s="1" t="s">
        <v>99</v>
      </c>
      <c r="B62" s="1" t="s">
        <v>540</v>
      </c>
      <c r="C62" s="1">
        <v>10.7</v>
      </c>
      <c r="D62" s="1">
        <v>13.432835820895521</v>
      </c>
      <c r="E62" s="15">
        <v>31.580234359999999</v>
      </c>
      <c r="F62" s="1">
        <f t="shared" si="5"/>
        <v>424.2121033432835</v>
      </c>
      <c r="G62" s="1">
        <f t="shared" si="3"/>
        <v>434.91199999999998</v>
      </c>
      <c r="H62" s="1">
        <v>15.13</v>
      </c>
      <c r="I62" s="1">
        <v>63</v>
      </c>
      <c r="J62" s="1">
        <f t="shared" si="6"/>
        <v>953190</v>
      </c>
      <c r="K62" s="1">
        <v>0</v>
      </c>
      <c r="L62" s="1">
        <f t="shared" si="4"/>
        <v>953190</v>
      </c>
      <c r="N62">
        <v>36.648706422525549</v>
      </c>
      <c r="O62">
        <v>31.580234356197462</v>
      </c>
      <c r="P62">
        <v>29.967876994533846</v>
      </c>
      <c r="R62" t="s">
        <v>99</v>
      </c>
      <c r="S62" t="s">
        <v>540</v>
      </c>
      <c r="T62" t="s">
        <v>103</v>
      </c>
      <c r="U62">
        <f t="shared" si="7"/>
        <v>6300</v>
      </c>
    </row>
    <row r="63" spans="1:21" x14ac:dyDescent="0.2">
      <c r="A63" s="1" t="s">
        <v>511</v>
      </c>
      <c r="B63" s="1" t="s">
        <v>541</v>
      </c>
      <c r="C63" s="1">
        <v>11.288831858407079</v>
      </c>
      <c r="D63" s="1">
        <v>7.8947368421052628</v>
      </c>
      <c r="E63" s="15">
        <v>12.427583289999999</v>
      </c>
      <c r="F63" s="1">
        <f t="shared" si="5"/>
        <v>98.11249965789473</v>
      </c>
      <c r="G63" s="1">
        <f t="shared" si="3"/>
        <v>109.401</v>
      </c>
      <c r="H63" s="1">
        <v>15.27</v>
      </c>
      <c r="I63" s="1">
        <v>210</v>
      </c>
      <c r="J63" s="1">
        <f t="shared" si="6"/>
        <v>3206700</v>
      </c>
      <c r="K63" s="1">
        <v>0</v>
      </c>
      <c r="L63" s="1">
        <f t="shared" si="4"/>
        <v>3206700</v>
      </c>
      <c r="N63">
        <v>9.3965261917134146</v>
      </c>
      <c r="O63">
        <v>12.42758328680814</v>
      </c>
      <c r="P63">
        <v>12.488960843626534</v>
      </c>
      <c r="R63" t="s">
        <v>511</v>
      </c>
      <c r="S63" t="s">
        <v>541</v>
      </c>
      <c r="T63" t="s">
        <v>105</v>
      </c>
      <c r="U63">
        <f t="shared" si="7"/>
        <v>21000</v>
      </c>
    </row>
  </sheetData>
  <mergeCells count="1">
    <mergeCell ref="N2:P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workbookViewId="0">
      <selection activeCell="L4" sqref="L4"/>
    </sheetView>
  </sheetViews>
  <sheetFormatPr baseColWidth="10" defaultColWidth="11" defaultRowHeight="16" x14ac:dyDescent="0.2"/>
  <cols>
    <col min="1" max="1" width="23" customWidth="1"/>
    <col min="2" max="2" width="17.33203125" customWidth="1"/>
    <col min="3" max="3" width="15.6640625" customWidth="1"/>
    <col min="4" max="4" width="20.1640625" customWidth="1"/>
    <col min="5" max="5" width="17.1640625" customWidth="1"/>
    <col min="6" max="6" width="19" customWidth="1"/>
    <col min="7" max="7" width="23.5" customWidth="1"/>
    <col min="8" max="8" width="20.33203125" customWidth="1"/>
    <col min="9" max="9" width="23.6640625" customWidth="1"/>
    <col min="10" max="10" width="16" customWidth="1"/>
    <col min="11" max="11" width="13.1640625" customWidth="1"/>
    <col min="12" max="12" width="14.5" customWidth="1"/>
  </cols>
  <sheetData>
    <row r="1" spans="1:12" x14ac:dyDescent="0.2">
      <c r="A1" s="14" t="s">
        <v>553</v>
      </c>
      <c r="B1" s="14" t="s">
        <v>544</v>
      </c>
      <c r="C1" s="14" t="s">
        <v>545</v>
      </c>
      <c r="D1" s="1"/>
      <c r="E1" s="1"/>
      <c r="F1" s="1"/>
      <c r="G1" s="1"/>
      <c r="H1" s="1"/>
      <c r="I1" s="1"/>
      <c r="J1" s="1"/>
      <c r="K1" s="1"/>
      <c r="L1" s="1"/>
    </row>
    <row r="2" spans="1:12" x14ac:dyDescent="0.2">
      <c r="A2" s="16" t="s">
        <v>833</v>
      </c>
      <c r="B2" s="1"/>
      <c r="C2" s="1"/>
      <c r="D2" s="1"/>
      <c r="E2" s="1"/>
      <c r="F2" s="1"/>
      <c r="G2" s="1"/>
      <c r="H2" s="1"/>
      <c r="I2" s="1"/>
      <c r="J2" s="1"/>
      <c r="K2" s="1"/>
      <c r="L2" s="1"/>
    </row>
    <row r="3" spans="1:12" x14ac:dyDescent="0.2">
      <c r="A3" s="1" t="s">
        <v>100</v>
      </c>
      <c r="B3" s="1" t="s">
        <v>9</v>
      </c>
      <c r="C3" s="1" t="s">
        <v>542</v>
      </c>
      <c r="D3" s="1" t="s">
        <v>543</v>
      </c>
      <c r="E3" s="1" t="s">
        <v>547</v>
      </c>
      <c r="F3" s="1" t="s">
        <v>546</v>
      </c>
      <c r="G3" s="1" t="s">
        <v>548</v>
      </c>
      <c r="H3" s="1" t="s">
        <v>550</v>
      </c>
      <c r="I3" s="1" t="s">
        <v>551</v>
      </c>
      <c r="J3" s="1" t="s">
        <v>563</v>
      </c>
      <c r="K3" s="1" t="s">
        <v>560</v>
      </c>
      <c r="L3" s="1" t="s">
        <v>564</v>
      </c>
    </row>
    <row r="4" spans="1:12" x14ac:dyDescent="0.2">
      <c r="A4" s="1" t="s">
        <v>41</v>
      </c>
      <c r="B4" s="1" t="s">
        <v>119</v>
      </c>
      <c r="C4" s="1">
        <f t="shared" ref="C4:C35" si="0">VLOOKUP(A4,cost_data,3,FALSE)</f>
        <v>4.28</v>
      </c>
      <c r="D4" s="1">
        <f t="shared" ref="D4:D35" si="1">VLOOKUP(A4,cost_data,4,FALSE)</f>
        <v>9.4488188976377945</v>
      </c>
      <c r="E4" s="1">
        <f t="shared" ref="E4:E35" si="2">VLOOKUP(A4,cost_data,5,FALSE)</f>
        <v>2.93</v>
      </c>
      <c r="F4" s="1">
        <f>D4*E4</f>
        <v>27.685039370078741</v>
      </c>
      <c r="G4" s="1">
        <f>ROUND(F4+C4,3)</f>
        <v>31.965</v>
      </c>
      <c r="H4" s="1">
        <f t="shared" ref="H4:H35" si="3">VLOOKUP(A4,cost_data,8,FALSE)</f>
        <v>54.05</v>
      </c>
      <c r="I4" s="1">
        <v>660</v>
      </c>
      <c r="J4" s="1">
        <f>H4*I4*1000</f>
        <v>35673000</v>
      </c>
      <c r="K4" s="1">
        <v>0</v>
      </c>
      <c r="L4" s="1">
        <f>J4+K4</f>
        <v>35673000</v>
      </c>
    </row>
    <row r="5" spans="1:12" x14ac:dyDescent="0.2">
      <c r="A5" s="1" t="s">
        <v>41</v>
      </c>
      <c r="B5" s="1" t="s">
        <v>120</v>
      </c>
      <c r="C5" s="1">
        <f t="shared" si="0"/>
        <v>4.28</v>
      </c>
      <c r="D5" s="1">
        <f t="shared" si="1"/>
        <v>9.4488188976377945</v>
      </c>
      <c r="E5" s="1">
        <f t="shared" si="2"/>
        <v>2.93</v>
      </c>
      <c r="F5" s="1">
        <f t="shared" ref="F5:F68" si="4">D5*E5</f>
        <v>27.685039370078741</v>
      </c>
      <c r="G5" s="1">
        <f t="shared" ref="G5:G68" si="5">ROUND(F5+C5,3)</f>
        <v>31.965</v>
      </c>
      <c r="H5" s="1">
        <f t="shared" si="3"/>
        <v>54.05</v>
      </c>
      <c r="I5" s="1">
        <v>685</v>
      </c>
      <c r="J5" s="1">
        <f t="shared" ref="J5:J68" si="6">H5*I5*1000</f>
        <v>37024250</v>
      </c>
      <c r="K5" s="1">
        <v>0</v>
      </c>
      <c r="L5" s="1">
        <f t="shared" ref="L5:L68" si="7">J5+K5</f>
        <v>37024250</v>
      </c>
    </row>
    <row r="6" spans="1:12" x14ac:dyDescent="0.2">
      <c r="A6" s="1" t="s">
        <v>41</v>
      </c>
      <c r="B6" s="1" t="s">
        <v>121</v>
      </c>
      <c r="C6" s="1">
        <f t="shared" si="0"/>
        <v>4.28</v>
      </c>
      <c r="D6" s="1">
        <f t="shared" si="1"/>
        <v>9.4488188976377945</v>
      </c>
      <c r="E6" s="1">
        <f t="shared" si="2"/>
        <v>2.93</v>
      </c>
      <c r="F6" s="1">
        <f t="shared" si="4"/>
        <v>27.685039370078741</v>
      </c>
      <c r="G6" s="1">
        <f t="shared" si="5"/>
        <v>31.965</v>
      </c>
      <c r="H6" s="1">
        <f t="shared" si="3"/>
        <v>54.05</v>
      </c>
      <c r="I6" s="1">
        <v>660</v>
      </c>
      <c r="J6" s="1">
        <f t="shared" si="6"/>
        <v>35673000</v>
      </c>
      <c r="K6" s="1">
        <v>0</v>
      </c>
      <c r="L6" s="1">
        <f t="shared" si="7"/>
        <v>35673000</v>
      </c>
    </row>
    <row r="7" spans="1:12" x14ac:dyDescent="0.2">
      <c r="A7" s="1" t="s">
        <v>41</v>
      </c>
      <c r="B7" s="1" t="s">
        <v>122</v>
      </c>
      <c r="C7" s="1">
        <f t="shared" si="0"/>
        <v>4.28</v>
      </c>
      <c r="D7" s="1">
        <f t="shared" si="1"/>
        <v>9.4488188976377945</v>
      </c>
      <c r="E7" s="1">
        <f t="shared" si="2"/>
        <v>2.93</v>
      </c>
      <c r="F7" s="1">
        <f t="shared" si="4"/>
        <v>27.685039370078741</v>
      </c>
      <c r="G7" s="1">
        <f t="shared" si="5"/>
        <v>31.965</v>
      </c>
      <c r="H7" s="1">
        <f t="shared" si="3"/>
        <v>54.05</v>
      </c>
      <c r="I7" s="1">
        <v>685</v>
      </c>
      <c r="J7" s="1">
        <f t="shared" si="6"/>
        <v>37024250</v>
      </c>
      <c r="K7" s="1">
        <v>0</v>
      </c>
      <c r="L7" s="1">
        <f t="shared" si="7"/>
        <v>37024250</v>
      </c>
    </row>
    <row r="8" spans="1:12" x14ac:dyDescent="0.2">
      <c r="A8" s="1" t="s">
        <v>42</v>
      </c>
      <c r="B8" s="1" t="s">
        <v>123</v>
      </c>
      <c r="C8" s="1">
        <f t="shared" si="0"/>
        <v>4.28</v>
      </c>
      <c r="D8" s="1">
        <f t="shared" si="1"/>
        <v>9.549071618037134</v>
      </c>
      <c r="E8" s="1">
        <f t="shared" si="2"/>
        <v>4.1399999999999997</v>
      </c>
      <c r="F8" s="1">
        <f t="shared" si="4"/>
        <v>39.533156498673733</v>
      </c>
      <c r="G8" s="1">
        <f t="shared" si="5"/>
        <v>43.813000000000002</v>
      </c>
      <c r="H8" s="1">
        <f t="shared" si="3"/>
        <v>54.05</v>
      </c>
      <c r="I8" s="1">
        <v>720</v>
      </c>
      <c r="J8" s="1">
        <f t="shared" si="6"/>
        <v>38916000</v>
      </c>
      <c r="K8" s="1">
        <v>0</v>
      </c>
      <c r="L8" s="1">
        <f t="shared" si="7"/>
        <v>38916000</v>
      </c>
    </row>
    <row r="9" spans="1:12" x14ac:dyDescent="0.2">
      <c r="A9" s="1" t="s">
        <v>42</v>
      </c>
      <c r="B9" s="1" t="s">
        <v>124</v>
      </c>
      <c r="C9" s="1">
        <f t="shared" si="0"/>
        <v>4.28</v>
      </c>
      <c r="D9" s="1">
        <f t="shared" si="1"/>
        <v>9.549071618037134</v>
      </c>
      <c r="E9" s="1">
        <f t="shared" si="2"/>
        <v>4.1399999999999997</v>
      </c>
      <c r="F9" s="1">
        <f t="shared" si="4"/>
        <v>39.533156498673733</v>
      </c>
      <c r="G9" s="1">
        <f t="shared" si="5"/>
        <v>43.813000000000002</v>
      </c>
      <c r="H9" s="1">
        <f t="shared" si="3"/>
        <v>54.05</v>
      </c>
      <c r="I9" s="1">
        <v>720</v>
      </c>
      <c r="J9" s="1">
        <f t="shared" si="6"/>
        <v>38916000</v>
      </c>
      <c r="K9" s="1">
        <v>0</v>
      </c>
      <c r="L9" s="1">
        <f t="shared" si="7"/>
        <v>38916000</v>
      </c>
    </row>
    <row r="10" spans="1:12" x14ac:dyDescent="0.2">
      <c r="A10" s="1" t="s">
        <v>42</v>
      </c>
      <c r="B10" s="1" t="s">
        <v>125</v>
      </c>
      <c r="C10" s="1">
        <f t="shared" si="0"/>
        <v>4.28</v>
      </c>
      <c r="D10" s="1">
        <f t="shared" si="1"/>
        <v>9.549071618037134</v>
      </c>
      <c r="E10" s="1">
        <f t="shared" si="2"/>
        <v>4.1399999999999997</v>
      </c>
      <c r="F10" s="1">
        <f t="shared" si="4"/>
        <v>39.533156498673733</v>
      </c>
      <c r="G10" s="1">
        <f t="shared" si="5"/>
        <v>43.813000000000002</v>
      </c>
      <c r="H10" s="1">
        <f t="shared" si="3"/>
        <v>54.05</v>
      </c>
      <c r="I10" s="1">
        <v>720</v>
      </c>
      <c r="J10" s="1">
        <f t="shared" si="6"/>
        <v>38916000</v>
      </c>
      <c r="K10" s="1">
        <v>0</v>
      </c>
      <c r="L10" s="1">
        <f t="shared" si="7"/>
        <v>38916000</v>
      </c>
    </row>
    <row r="11" spans="1:12" x14ac:dyDescent="0.2">
      <c r="A11" s="1" t="s">
        <v>42</v>
      </c>
      <c r="B11" s="1" t="s">
        <v>126</v>
      </c>
      <c r="C11" s="1">
        <f t="shared" si="0"/>
        <v>4.28</v>
      </c>
      <c r="D11" s="1">
        <f t="shared" si="1"/>
        <v>9.549071618037134</v>
      </c>
      <c r="E11" s="1">
        <f t="shared" si="2"/>
        <v>4.1399999999999997</v>
      </c>
      <c r="F11" s="1">
        <f t="shared" si="4"/>
        <v>39.533156498673733</v>
      </c>
      <c r="G11" s="1">
        <f t="shared" si="5"/>
        <v>43.813000000000002</v>
      </c>
      <c r="H11" s="1">
        <f t="shared" si="3"/>
        <v>54.05</v>
      </c>
      <c r="I11" s="1">
        <v>720</v>
      </c>
      <c r="J11" s="1">
        <f t="shared" si="6"/>
        <v>38916000</v>
      </c>
      <c r="K11" s="1">
        <v>0</v>
      </c>
      <c r="L11" s="1">
        <f t="shared" si="7"/>
        <v>38916000</v>
      </c>
    </row>
    <row r="12" spans="1:12" x14ac:dyDescent="0.2">
      <c r="A12" s="1" t="s">
        <v>43</v>
      </c>
      <c r="B12" s="1" t="s">
        <v>127</v>
      </c>
      <c r="C12" s="1">
        <f t="shared" si="0"/>
        <v>4.28</v>
      </c>
      <c r="D12" s="1">
        <f t="shared" si="1"/>
        <v>10.140845070422536</v>
      </c>
      <c r="E12" s="1">
        <f t="shared" si="2"/>
        <v>2.93</v>
      </c>
      <c r="F12" s="1">
        <f t="shared" si="4"/>
        <v>29.712676056338033</v>
      </c>
      <c r="G12" s="1">
        <f t="shared" si="5"/>
        <v>33.993000000000002</v>
      </c>
      <c r="H12" s="1">
        <f t="shared" si="3"/>
        <v>54.05</v>
      </c>
      <c r="I12" s="1">
        <v>450</v>
      </c>
      <c r="J12" s="1">
        <f t="shared" si="6"/>
        <v>24322500</v>
      </c>
      <c r="K12" s="1">
        <v>0</v>
      </c>
      <c r="L12" s="1">
        <f t="shared" si="7"/>
        <v>24322500</v>
      </c>
    </row>
    <row r="13" spans="1:12" x14ac:dyDescent="0.2">
      <c r="A13" s="1" t="s">
        <v>43</v>
      </c>
      <c r="B13" s="1" t="s">
        <v>128</v>
      </c>
      <c r="C13" s="1">
        <f t="shared" si="0"/>
        <v>4.28</v>
      </c>
      <c r="D13" s="1">
        <f t="shared" si="1"/>
        <v>10.140845070422536</v>
      </c>
      <c r="E13" s="1">
        <f t="shared" si="2"/>
        <v>2.93</v>
      </c>
      <c r="F13" s="1">
        <f t="shared" si="4"/>
        <v>29.712676056338033</v>
      </c>
      <c r="G13" s="1">
        <f t="shared" si="5"/>
        <v>33.993000000000002</v>
      </c>
      <c r="H13" s="1">
        <f t="shared" si="3"/>
        <v>54.05</v>
      </c>
      <c r="I13" s="1">
        <v>450</v>
      </c>
      <c r="J13" s="1">
        <f t="shared" si="6"/>
        <v>24322500</v>
      </c>
      <c r="K13" s="1">
        <v>0</v>
      </c>
      <c r="L13" s="1">
        <f t="shared" si="7"/>
        <v>24322500</v>
      </c>
    </row>
    <row r="14" spans="1:12" x14ac:dyDescent="0.2">
      <c r="A14" s="1" t="s">
        <v>43</v>
      </c>
      <c r="B14" s="1" t="s">
        <v>129</v>
      </c>
      <c r="C14" s="1">
        <f t="shared" si="0"/>
        <v>4.28</v>
      </c>
      <c r="D14" s="1">
        <f t="shared" si="1"/>
        <v>10.140845070422536</v>
      </c>
      <c r="E14" s="1">
        <f t="shared" si="2"/>
        <v>2.93</v>
      </c>
      <c r="F14" s="1">
        <f t="shared" si="4"/>
        <v>29.712676056338033</v>
      </c>
      <c r="G14" s="1">
        <f t="shared" si="5"/>
        <v>33.993000000000002</v>
      </c>
      <c r="H14" s="1">
        <f t="shared" si="3"/>
        <v>54.05</v>
      </c>
      <c r="I14" s="1">
        <v>450</v>
      </c>
      <c r="J14" s="1">
        <f t="shared" si="6"/>
        <v>24322500</v>
      </c>
      <c r="K14" s="1">
        <v>0</v>
      </c>
      <c r="L14" s="1">
        <f t="shared" si="7"/>
        <v>24322500</v>
      </c>
    </row>
    <row r="15" spans="1:12" x14ac:dyDescent="0.2">
      <c r="A15" s="1" t="s">
        <v>43</v>
      </c>
      <c r="B15" s="1" t="s">
        <v>130</v>
      </c>
      <c r="C15" s="1">
        <f t="shared" si="0"/>
        <v>4.28</v>
      </c>
      <c r="D15" s="1">
        <f t="shared" si="1"/>
        <v>10.140845070422536</v>
      </c>
      <c r="E15" s="1">
        <f t="shared" si="2"/>
        <v>2.93</v>
      </c>
      <c r="F15" s="1">
        <f t="shared" si="4"/>
        <v>29.712676056338033</v>
      </c>
      <c r="G15" s="1">
        <f t="shared" si="5"/>
        <v>33.993000000000002</v>
      </c>
      <c r="H15" s="1">
        <f t="shared" si="3"/>
        <v>54.05</v>
      </c>
      <c r="I15" s="1">
        <v>450</v>
      </c>
      <c r="J15" s="1">
        <f t="shared" si="6"/>
        <v>24322500</v>
      </c>
      <c r="K15" s="1">
        <v>0</v>
      </c>
      <c r="L15" s="1">
        <f t="shared" si="7"/>
        <v>24322500</v>
      </c>
    </row>
    <row r="16" spans="1:12" x14ac:dyDescent="0.2">
      <c r="A16" s="1" t="s">
        <v>44</v>
      </c>
      <c r="B16" s="1" t="s">
        <v>131</v>
      </c>
      <c r="C16" s="1">
        <f t="shared" si="0"/>
        <v>4.28</v>
      </c>
      <c r="D16" s="1">
        <f t="shared" si="1"/>
        <v>9.2544987146529571</v>
      </c>
      <c r="E16" s="1">
        <f t="shared" si="2"/>
        <v>4.1399999999999997</v>
      </c>
      <c r="F16" s="1">
        <f t="shared" si="4"/>
        <v>38.313624678663238</v>
      </c>
      <c r="G16" s="1">
        <f t="shared" si="5"/>
        <v>42.594000000000001</v>
      </c>
      <c r="H16" s="1">
        <f t="shared" si="3"/>
        <v>54.05</v>
      </c>
      <c r="I16" s="1">
        <v>700</v>
      </c>
      <c r="J16" s="1">
        <f t="shared" si="6"/>
        <v>37835000</v>
      </c>
      <c r="K16" s="1">
        <v>0</v>
      </c>
      <c r="L16" s="1">
        <f t="shared" si="7"/>
        <v>37835000</v>
      </c>
    </row>
    <row r="17" spans="1:12" x14ac:dyDescent="0.2">
      <c r="A17" s="1" t="s">
        <v>44</v>
      </c>
      <c r="B17" s="1" t="s">
        <v>132</v>
      </c>
      <c r="C17" s="1">
        <f t="shared" si="0"/>
        <v>4.28</v>
      </c>
      <c r="D17" s="1">
        <f t="shared" si="1"/>
        <v>9.2544987146529571</v>
      </c>
      <c r="E17" s="1">
        <f t="shared" si="2"/>
        <v>4.1399999999999997</v>
      </c>
      <c r="F17" s="1">
        <f t="shared" si="4"/>
        <v>38.313624678663238</v>
      </c>
      <c r="G17" s="1">
        <f t="shared" si="5"/>
        <v>42.594000000000001</v>
      </c>
      <c r="H17" s="1">
        <f t="shared" si="3"/>
        <v>54.05</v>
      </c>
      <c r="I17" s="1">
        <v>700</v>
      </c>
      <c r="J17" s="1">
        <f t="shared" si="6"/>
        <v>37835000</v>
      </c>
      <c r="K17" s="1">
        <v>0</v>
      </c>
      <c r="L17" s="1">
        <f t="shared" si="7"/>
        <v>37835000</v>
      </c>
    </row>
    <row r="18" spans="1:12" x14ac:dyDescent="0.2">
      <c r="A18" s="1" t="s">
        <v>45</v>
      </c>
      <c r="B18" s="1" t="s">
        <v>133</v>
      </c>
      <c r="C18" s="1">
        <f t="shared" si="0"/>
        <v>4.28</v>
      </c>
      <c r="D18" s="1">
        <f t="shared" si="1"/>
        <v>9.6774193548387082</v>
      </c>
      <c r="E18" s="1">
        <f t="shared" si="2"/>
        <v>3.55</v>
      </c>
      <c r="F18" s="1">
        <f t="shared" si="4"/>
        <v>34.354838709677409</v>
      </c>
      <c r="G18" s="1">
        <f t="shared" si="5"/>
        <v>38.634999999999998</v>
      </c>
      <c r="H18" s="1">
        <f t="shared" si="3"/>
        <v>54.05</v>
      </c>
      <c r="I18" s="1">
        <v>660</v>
      </c>
      <c r="J18" s="1">
        <f t="shared" si="6"/>
        <v>35673000</v>
      </c>
      <c r="K18" s="1">
        <v>0</v>
      </c>
      <c r="L18" s="1">
        <f t="shared" si="7"/>
        <v>35673000</v>
      </c>
    </row>
    <row r="19" spans="1:12" x14ac:dyDescent="0.2">
      <c r="A19" s="1" t="s">
        <v>45</v>
      </c>
      <c r="B19" s="1" t="s">
        <v>134</v>
      </c>
      <c r="C19" s="1">
        <f t="shared" si="0"/>
        <v>4.28</v>
      </c>
      <c r="D19" s="1">
        <f t="shared" si="1"/>
        <v>9.6774193548387082</v>
      </c>
      <c r="E19" s="1">
        <f t="shared" si="2"/>
        <v>3.55</v>
      </c>
      <c r="F19" s="1">
        <f t="shared" si="4"/>
        <v>34.354838709677409</v>
      </c>
      <c r="G19" s="1">
        <f t="shared" si="5"/>
        <v>38.634999999999998</v>
      </c>
      <c r="H19" s="1">
        <f t="shared" si="3"/>
        <v>54.05</v>
      </c>
      <c r="I19" s="1">
        <v>660</v>
      </c>
      <c r="J19" s="1">
        <f t="shared" si="6"/>
        <v>35673000</v>
      </c>
      <c r="K19" s="1">
        <v>0</v>
      </c>
      <c r="L19" s="1">
        <f t="shared" si="7"/>
        <v>35673000</v>
      </c>
    </row>
    <row r="20" spans="1:12" x14ac:dyDescent="0.2">
      <c r="A20" s="1" t="s">
        <v>46</v>
      </c>
      <c r="B20" s="1" t="s">
        <v>135</v>
      </c>
      <c r="C20" s="1">
        <f t="shared" si="0"/>
        <v>4.28</v>
      </c>
      <c r="D20" s="1">
        <f t="shared" si="1"/>
        <v>9.1603053435114514</v>
      </c>
      <c r="E20" s="1">
        <f t="shared" si="2"/>
        <v>2.1800000000000002</v>
      </c>
      <c r="F20" s="1">
        <f t="shared" si="4"/>
        <v>19.969465648854964</v>
      </c>
      <c r="G20" s="1">
        <f t="shared" si="5"/>
        <v>24.248999999999999</v>
      </c>
      <c r="H20" s="1">
        <f t="shared" si="3"/>
        <v>54.05</v>
      </c>
      <c r="I20" s="1">
        <v>350</v>
      </c>
      <c r="J20" s="1">
        <f t="shared" si="6"/>
        <v>18917500</v>
      </c>
      <c r="K20" s="1">
        <v>0</v>
      </c>
      <c r="L20" s="1">
        <f t="shared" si="7"/>
        <v>18917500</v>
      </c>
    </row>
    <row r="21" spans="1:12" x14ac:dyDescent="0.2">
      <c r="A21" s="1" t="s">
        <v>46</v>
      </c>
      <c r="B21" s="1" t="s">
        <v>136</v>
      </c>
      <c r="C21" s="1">
        <f t="shared" si="0"/>
        <v>4.28</v>
      </c>
      <c r="D21" s="1">
        <f t="shared" si="1"/>
        <v>9.1603053435114514</v>
      </c>
      <c r="E21" s="1">
        <f t="shared" si="2"/>
        <v>2.1800000000000002</v>
      </c>
      <c r="F21" s="1">
        <f t="shared" si="4"/>
        <v>19.969465648854964</v>
      </c>
      <c r="G21" s="1">
        <f t="shared" si="5"/>
        <v>24.248999999999999</v>
      </c>
      <c r="H21" s="1">
        <f t="shared" si="3"/>
        <v>54.05</v>
      </c>
      <c r="I21" s="1">
        <v>350</v>
      </c>
      <c r="J21" s="1">
        <f t="shared" si="6"/>
        <v>18917500</v>
      </c>
      <c r="K21" s="1">
        <v>0</v>
      </c>
      <c r="L21" s="1">
        <f t="shared" si="7"/>
        <v>18917500</v>
      </c>
    </row>
    <row r="22" spans="1:12" x14ac:dyDescent="0.2">
      <c r="A22" s="1" t="s">
        <v>47</v>
      </c>
      <c r="B22" s="1" t="s">
        <v>137</v>
      </c>
      <c r="C22" s="1">
        <f t="shared" si="0"/>
        <v>4.28</v>
      </c>
      <c r="D22" s="1">
        <f t="shared" si="1"/>
        <v>9.3023255813953494</v>
      </c>
      <c r="E22" s="1">
        <f t="shared" si="2"/>
        <v>2.1800000000000002</v>
      </c>
      <c r="F22" s="1">
        <f t="shared" si="4"/>
        <v>20.279069767441865</v>
      </c>
      <c r="G22" s="1">
        <f t="shared" si="5"/>
        <v>24.559000000000001</v>
      </c>
      <c r="H22" s="1">
        <f t="shared" si="3"/>
        <v>54.05</v>
      </c>
      <c r="I22" s="1">
        <v>420</v>
      </c>
      <c r="J22" s="1">
        <f t="shared" si="6"/>
        <v>22701000</v>
      </c>
      <c r="K22" s="1">
        <v>0</v>
      </c>
      <c r="L22" s="1">
        <f t="shared" si="7"/>
        <v>22701000</v>
      </c>
    </row>
    <row r="23" spans="1:12" x14ac:dyDescent="0.2">
      <c r="A23" s="1" t="s">
        <v>47</v>
      </c>
      <c r="B23" s="1" t="s">
        <v>138</v>
      </c>
      <c r="C23" s="1">
        <f t="shared" si="0"/>
        <v>4.28</v>
      </c>
      <c r="D23" s="1">
        <f t="shared" si="1"/>
        <v>9.3023255813953494</v>
      </c>
      <c r="E23" s="1">
        <f t="shared" si="2"/>
        <v>2.1800000000000002</v>
      </c>
      <c r="F23" s="1">
        <f t="shared" si="4"/>
        <v>20.279069767441865</v>
      </c>
      <c r="G23" s="1">
        <f t="shared" si="5"/>
        <v>24.559000000000001</v>
      </c>
      <c r="H23" s="1">
        <f t="shared" si="3"/>
        <v>54.05</v>
      </c>
      <c r="I23" s="1">
        <v>420</v>
      </c>
      <c r="J23" s="1">
        <f t="shared" si="6"/>
        <v>22701000</v>
      </c>
      <c r="K23" s="1">
        <v>0</v>
      </c>
      <c r="L23" s="1">
        <f t="shared" si="7"/>
        <v>22701000</v>
      </c>
    </row>
    <row r="24" spans="1:12" x14ac:dyDescent="0.2">
      <c r="A24" s="1" t="s">
        <v>48</v>
      </c>
      <c r="B24" s="1" t="s">
        <v>139</v>
      </c>
      <c r="C24" s="1">
        <f t="shared" si="0"/>
        <v>4.28</v>
      </c>
      <c r="D24" s="1">
        <f t="shared" si="1"/>
        <v>9.473684210526315</v>
      </c>
      <c r="E24" s="1">
        <f t="shared" si="2"/>
        <v>2.92</v>
      </c>
      <c r="F24" s="1">
        <f t="shared" si="4"/>
        <v>27.663157894736838</v>
      </c>
      <c r="G24" s="1">
        <f t="shared" si="5"/>
        <v>31.943000000000001</v>
      </c>
      <c r="H24" s="1">
        <f t="shared" si="3"/>
        <v>54.05</v>
      </c>
      <c r="I24" s="1">
        <v>280</v>
      </c>
      <c r="J24" s="1">
        <f t="shared" si="6"/>
        <v>15134000</v>
      </c>
      <c r="K24" s="1">
        <v>0</v>
      </c>
      <c r="L24" s="1">
        <f t="shared" si="7"/>
        <v>15134000</v>
      </c>
    </row>
    <row r="25" spans="1:12" x14ac:dyDescent="0.2">
      <c r="A25" s="1" t="s">
        <v>48</v>
      </c>
      <c r="B25" s="1" t="s">
        <v>140</v>
      </c>
      <c r="C25" s="1">
        <f t="shared" si="0"/>
        <v>4.28</v>
      </c>
      <c r="D25" s="1">
        <f t="shared" si="1"/>
        <v>9.473684210526315</v>
      </c>
      <c r="E25" s="1">
        <f t="shared" si="2"/>
        <v>2.92</v>
      </c>
      <c r="F25" s="1">
        <f t="shared" si="4"/>
        <v>27.663157894736838</v>
      </c>
      <c r="G25" s="1">
        <f t="shared" si="5"/>
        <v>31.943000000000001</v>
      </c>
      <c r="H25" s="1">
        <f t="shared" si="3"/>
        <v>54.05</v>
      </c>
      <c r="I25" s="1">
        <v>280</v>
      </c>
      <c r="J25" s="1">
        <f t="shared" si="6"/>
        <v>15134000</v>
      </c>
      <c r="K25" s="1">
        <v>0</v>
      </c>
      <c r="L25" s="1">
        <f t="shared" si="7"/>
        <v>15134000</v>
      </c>
    </row>
    <row r="26" spans="1:12" x14ac:dyDescent="0.2">
      <c r="A26" s="1" t="s">
        <v>48</v>
      </c>
      <c r="B26" s="1" t="s">
        <v>141</v>
      </c>
      <c r="C26" s="1">
        <f t="shared" si="0"/>
        <v>4.28</v>
      </c>
      <c r="D26" s="1">
        <f t="shared" si="1"/>
        <v>9.473684210526315</v>
      </c>
      <c r="E26" s="1">
        <f t="shared" si="2"/>
        <v>2.92</v>
      </c>
      <c r="F26" s="1">
        <f t="shared" si="4"/>
        <v>27.663157894736838</v>
      </c>
      <c r="G26" s="1">
        <f t="shared" si="5"/>
        <v>31.943000000000001</v>
      </c>
      <c r="H26" s="1">
        <f t="shared" si="3"/>
        <v>54.05</v>
      </c>
      <c r="I26" s="1">
        <v>280</v>
      </c>
      <c r="J26" s="1">
        <f t="shared" si="6"/>
        <v>15134000</v>
      </c>
      <c r="K26" s="1">
        <v>0</v>
      </c>
      <c r="L26" s="1">
        <f t="shared" si="7"/>
        <v>15134000</v>
      </c>
    </row>
    <row r="27" spans="1:12" x14ac:dyDescent="0.2">
      <c r="A27" s="1" t="s">
        <v>48</v>
      </c>
      <c r="B27" s="1" t="s">
        <v>142</v>
      </c>
      <c r="C27" s="1">
        <f t="shared" si="0"/>
        <v>4.28</v>
      </c>
      <c r="D27" s="1">
        <f t="shared" si="1"/>
        <v>9.473684210526315</v>
      </c>
      <c r="E27" s="1">
        <f t="shared" si="2"/>
        <v>2.92</v>
      </c>
      <c r="F27" s="1">
        <f t="shared" si="4"/>
        <v>27.663157894736838</v>
      </c>
      <c r="G27" s="1">
        <f t="shared" si="5"/>
        <v>31.943000000000001</v>
      </c>
      <c r="H27" s="1">
        <f t="shared" si="3"/>
        <v>54.05</v>
      </c>
      <c r="I27" s="1">
        <v>280</v>
      </c>
      <c r="J27" s="1">
        <f t="shared" si="6"/>
        <v>15134000</v>
      </c>
      <c r="K27" s="1">
        <v>0</v>
      </c>
      <c r="L27" s="1">
        <f t="shared" si="7"/>
        <v>15134000</v>
      </c>
    </row>
    <row r="28" spans="1:12" x14ac:dyDescent="0.2">
      <c r="A28" s="1" t="s">
        <v>48</v>
      </c>
      <c r="B28" s="1" t="s">
        <v>143</v>
      </c>
      <c r="C28" s="1">
        <f t="shared" si="0"/>
        <v>4.28</v>
      </c>
      <c r="D28" s="1">
        <f t="shared" si="1"/>
        <v>9.473684210526315</v>
      </c>
      <c r="E28" s="1">
        <f t="shared" si="2"/>
        <v>2.92</v>
      </c>
      <c r="F28" s="1">
        <f t="shared" si="4"/>
        <v>27.663157894736838</v>
      </c>
      <c r="G28" s="1">
        <f t="shared" si="5"/>
        <v>31.943000000000001</v>
      </c>
      <c r="H28" s="1">
        <f t="shared" si="3"/>
        <v>54.05</v>
      </c>
      <c r="I28" s="1">
        <v>280</v>
      </c>
      <c r="J28" s="1">
        <f t="shared" si="6"/>
        <v>15134000</v>
      </c>
      <c r="K28" s="1">
        <v>0</v>
      </c>
      <c r="L28" s="1">
        <f t="shared" si="7"/>
        <v>15134000</v>
      </c>
    </row>
    <row r="29" spans="1:12" x14ac:dyDescent="0.2">
      <c r="A29" s="1" t="s">
        <v>48</v>
      </c>
      <c r="B29" s="1" t="s">
        <v>144</v>
      </c>
      <c r="C29" s="1">
        <f t="shared" si="0"/>
        <v>4.28</v>
      </c>
      <c r="D29" s="1">
        <f t="shared" si="1"/>
        <v>9.473684210526315</v>
      </c>
      <c r="E29" s="1">
        <f t="shared" si="2"/>
        <v>2.92</v>
      </c>
      <c r="F29" s="1">
        <f t="shared" si="4"/>
        <v>27.663157894736838</v>
      </c>
      <c r="G29" s="1">
        <f t="shared" si="5"/>
        <v>31.943000000000001</v>
      </c>
      <c r="H29" s="1">
        <f t="shared" si="3"/>
        <v>54.05</v>
      </c>
      <c r="I29" s="1">
        <v>280</v>
      </c>
      <c r="J29" s="1">
        <f t="shared" si="6"/>
        <v>15134000</v>
      </c>
      <c r="K29" s="1">
        <v>0</v>
      </c>
      <c r="L29" s="1">
        <f t="shared" si="7"/>
        <v>15134000</v>
      </c>
    </row>
    <row r="30" spans="1:12" x14ac:dyDescent="0.2">
      <c r="A30" s="1" t="s">
        <v>49</v>
      </c>
      <c r="B30" s="1" t="s">
        <v>145</v>
      </c>
      <c r="C30" s="1">
        <f t="shared" si="0"/>
        <v>4.28</v>
      </c>
      <c r="D30" s="1">
        <f t="shared" si="1"/>
        <v>8.8019559902200495</v>
      </c>
      <c r="E30" s="1">
        <f t="shared" si="2"/>
        <v>1.4</v>
      </c>
      <c r="F30" s="1">
        <f t="shared" si="4"/>
        <v>12.322738386308069</v>
      </c>
      <c r="G30" s="1">
        <f t="shared" si="5"/>
        <v>16.603000000000002</v>
      </c>
      <c r="H30" s="1">
        <f t="shared" si="3"/>
        <v>54.05</v>
      </c>
      <c r="I30" s="1">
        <v>750</v>
      </c>
      <c r="J30" s="1">
        <f t="shared" si="6"/>
        <v>40537500</v>
      </c>
      <c r="K30" s="1">
        <v>0</v>
      </c>
      <c r="L30" s="1">
        <f t="shared" si="7"/>
        <v>40537500</v>
      </c>
    </row>
    <row r="31" spans="1:12" x14ac:dyDescent="0.2">
      <c r="A31" s="1" t="s">
        <v>50</v>
      </c>
      <c r="B31" s="1" t="s">
        <v>146</v>
      </c>
      <c r="C31" s="1">
        <f t="shared" si="0"/>
        <v>4.28</v>
      </c>
      <c r="D31" s="1">
        <f t="shared" si="1"/>
        <v>9.2071611253196934</v>
      </c>
      <c r="E31" s="1">
        <f t="shared" si="2"/>
        <v>1.25</v>
      </c>
      <c r="F31" s="1">
        <f t="shared" si="4"/>
        <v>11.508951406649617</v>
      </c>
      <c r="G31" s="1">
        <f t="shared" si="5"/>
        <v>15.789</v>
      </c>
      <c r="H31" s="1">
        <f t="shared" si="3"/>
        <v>54.05</v>
      </c>
      <c r="I31" s="1">
        <v>426</v>
      </c>
      <c r="J31" s="1">
        <f t="shared" si="6"/>
        <v>23025300</v>
      </c>
      <c r="K31" s="1">
        <v>0</v>
      </c>
      <c r="L31" s="1">
        <f t="shared" si="7"/>
        <v>23025300</v>
      </c>
    </row>
    <row r="32" spans="1:12" x14ac:dyDescent="0.2">
      <c r="A32" s="1" t="s">
        <v>50</v>
      </c>
      <c r="B32" s="1" t="s">
        <v>147</v>
      </c>
      <c r="C32" s="1">
        <f t="shared" si="0"/>
        <v>4.28</v>
      </c>
      <c r="D32" s="1">
        <f t="shared" si="1"/>
        <v>9.2071611253196934</v>
      </c>
      <c r="E32" s="1">
        <f t="shared" si="2"/>
        <v>1.25</v>
      </c>
      <c r="F32" s="1">
        <f t="shared" si="4"/>
        <v>11.508951406649617</v>
      </c>
      <c r="G32" s="1">
        <f t="shared" si="5"/>
        <v>15.789</v>
      </c>
      <c r="H32" s="1">
        <f t="shared" si="3"/>
        <v>54.05</v>
      </c>
      <c r="I32" s="1">
        <v>426</v>
      </c>
      <c r="J32" s="1">
        <f t="shared" si="6"/>
        <v>23025300</v>
      </c>
      <c r="K32" s="1">
        <v>0</v>
      </c>
      <c r="L32" s="1">
        <f t="shared" si="7"/>
        <v>23025300</v>
      </c>
    </row>
    <row r="33" spans="1:12" x14ac:dyDescent="0.2">
      <c r="A33" s="1" t="s">
        <v>51</v>
      </c>
      <c r="B33" s="1" t="s">
        <v>148</v>
      </c>
      <c r="C33" s="1">
        <f t="shared" si="0"/>
        <v>4.28</v>
      </c>
      <c r="D33" s="1">
        <f t="shared" si="1"/>
        <v>9.0680100755667503</v>
      </c>
      <c r="E33" s="1">
        <f t="shared" si="2"/>
        <v>2.72</v>
      </c>
      <c r="F33" s="1">
        <f t="shared" si="4"/>
        <v>24.664987405541563</v>
      </c>
      <c r="G33" s="1">
        <f t="shared" si="5"/>
        <v>28.945</v>
      </c>
      <c r="H33" s="1">
        <f t="shared" si="3"/>
        <v>54.05</v>
      </c>
      <c r="I33" s="1">
        <v>365</v>
      </c>
      <c r="J33" s="1">
        <f t="shared" si="6"/>
        <v>19728250</v>
      </c>
      <c r="K33" s="1">
        <v>0</v>
      </c>
      <c r="L33" s="1">
        <f t="shared" si="7"/>
        <v>19728250</v>
      </c>
    </row>
    <row r="34" spans="1:12" x14ac:dyDescent="0.2">
      <c r="A34" s="1" t="s">
        <v>51</v>
      </c>
      <c r="B34" s="1" t="s">
        <v>149</v>
      </c>
      <c r="C34" s="1">
        <f t="shared" si="0"/>
        <v>4.28</v>
      </c>
      <c r="D34" s="1">
        <f t="shared" si="1"/>
        <v>9.0680100755667503</v>
      </c>
      <c r="E34" s="1">
        <f t="shared" si="2"/>
        <v>2.72</v>
      </c>
      <c r="F34" s="1">
        <f t="shared" si="4"/>
        <v>24.664987405541563</v>
      </c>
      <c r="G34" s="1">
        <f t="shared" si="5"/>
        <v>28.945</v>
      </c>
      <c r="H34" s="1">
        <f t="shared" si="3"/>
        <v>54.05</v>
      </c>
      <c r="I34" s="1">
        <v>365</v>
      </c>
      <c r="J34" s="1">
        <f t="shared" si="6"/>
        <v>19728250</v>
      </c>
      <c r="K34" s="1">
        <v>0</v>
      </c>
      <c r="L34" s="1">
        <f t="shared" si="7"/>
        <v>19728250</v>
      </c>
    </row>
    <row r="35" spans="1:12" x14ac:dyDescent="0.2">
      <c r="A35" s="1" t="s">
        <v>51</v>
      </c>
      <c r="B35" s="1" t="s">
        <v>150</v>
      </c>
      <c r="C35" s="1">
        <f t="shared" si="0"/>
        <v>4.28</v>
      </c>
      <c r="D35" s="1">
        <f t="shared" si="1"/>
        <v>9.0680100755667503</v>
      </c>
      <c r="E35" s="1">
        <f t="shared" si="2"/>
        <v>2.72</v>
      </c>
      <c r="F35" s="1">
        <f t="shared" si="4"/>
        <v>24.664987405541563</v>
      </c>
      <c r="G35" s="1">
        <f t="shared" si="5"/>
        <v>28.945</v>
      </c>
      <c r="H35" s="1">
        <f t="shared" si="3"/>
        <v>54.05</v>
      </c>
      <c r="I35" s="1">
        <v>365</v>
      </c>
      <c r="J35" s="1">
        <f t="shared" si="6"/>
        <v>19728250</v>
      </c>
      <c r="K35" s="1">
        <v>0</v>
      </c>
      <c r="L35" s="1">
        <f t="shared" si="7"/>
        <v>19728250</v>
      </c>
    </row>
    <row r="36" spans="1:12" x14ac:dyDescent="0.2">
      <c r="A36" s="1" t="s">
        <v>51</v>
      </c>
      <c r="B36" s="1" t="s">
        <v>151</v>
      </c>
      <c r="C36" s="1">
        <f t="shared" ref="C36:C67" si="8">VLOOKUP(A36,cost_data,3,FALSE)</f>
        <v>4.28</v>
      </c>
      <c r="D36" s="1">
        <f t="shared" ref="D36:D67" si="9">VLOOKUP(A36,cost_data,4,FALSE)</f>
        <v>9.0680100755667503</v>
      </c>
      <c r="E36" s="1">
        <f t="shared" ref="E36:E67" si="10">VLOOKUP(A36,cost_data,5,FALSE)</f>
        <v>2.72</v>
      </c>
      <c r="F36" s="1">
        <f t="shared" si="4"/>
        <v>24.664987405541563</v>
      </c>
      <c r="G36" s="1">
        <f t="shared" si="5"/>
        <v>28.945</v>
      </c>
      <c r="H36" s="1">
        <f t="shared" ref="H36:H67" si="11">VLOOKUP(A36,cost_data,8,FALSE)</f>
        <v>54.05</v>
      </c>
      <c r="I36" s="1">
        <v>365</v>
      </c>
      <c r="J36" s="1">
        <f t="shared" si="6"/>
        <v>19728250</v>
      </c>
      <c r="K36" s="1">
        <v>0</v>
      </c>
      <c r="L36" s="1">
        <f t="shared" si="7"/>
        <v>19728250</v>
      </c>
    </row>
    <row r="37" spans="1:12" x14ac:dyDescent="0.2">
      <c r="A37" s="1" t="s">
        <v>52</v>
      </c>
      <c r="B37" s="1" t="s">
        <v>152</v>
      </c>
      <c r="C37" s="1">
        <f t="shared" si="8"/>
        <v>4.28</v>
      </c>
      <c r="D37" s="1">
        <f t="shared" si="9"/>
        <v>9.2071611253196934</v>
      </c>
      <c r="E37" s="1">
        <f t="shared" si="10"/>
        <v>2.48</v>
      </c>
      <c r="F37" s="1">
        <f t="shared" si="4"/>
        <v>22.833759590792841</v>
      </c>
      <c r="G37" s="1">
        <f t="shared" si="5"/>
        <v>27.114000000000001</v>
      </c>
      <c r="H37" s="1">
        <f t="shared" si="11"/>
        <v>54.05</v>
      </c>
      <c r="I37" s="1">
        <v>350</v>
      </c>
      <c r="J37" s="1">
        <f t="shared" si="6"/>
        <v>18917500</v>
      </c>
      <c r="K37" s="1">
        <v>0</v>
      </c>
      <c r="L37" s="1">
        <f t="shared" si="7"/>
        <v>18917500</v>
      </c>
    </row>
    <row r="38" spans="1:12" x14ac:dyDescent="0.2">
      <c r="A38" s="1" t="s">
        <v>52</v>
      </c>
      <c r="B38" s="1" t="s">
        <v>153</v>
      </c>
      <c r="C38" s="1">
        <f t="shared" si="8"/>
        <v>4.28</v>
      </c>
      <c r="D38" s="1">
        <f t="shared" si="9"/>
        <v>9.2071611253196934</v>
      </c>
      <c r="E38" s="1">
        <f t="shared" si="10"/>
        <v>2.48</v>
      </c>
      <c r="F38" s="1">
        <f t="shared" si="4"/>
        <v>22.833759590792841</v>
      </c>
      <c r="G38" s="1">
        <f t="shared" si="5"/>
        <v>27.114000000000001</v>
      </c>
      <c r="H38" s="1">
        <f t="shared" si="11"/>
        <v>54.05</v>
      </c>
      <c r="I38" s="1">
        <v>350</v>
      </c>
      <c r="J38" s="1">
        <f t="shared" si="6"/>
        <v>18917500</v>
      </c>
      <c r="K38" s="1">
        <v>0</v>
      </c>
      <c r="L38" s="1">
        <f t="shared" si="7"/>
        <v>18917500</v>
      </c>
    </row>
    <row r="39" spans="1:12" x14ac:dyDescent="0.2">
      <c r="A39" s="1" t="s">
        <v>52</v>
      </c>
      <c r="B39" s="1" t="s">
        <v>154</v>
      </c>
      <c r="C39" s="1">
        <f t="shared" si="8"/>
        <v>4.28</v>
      </c>
      <c r="D39" s="1">
        <f t="shared" si="9"/>
        <v>9.2071611253196934</v>
      </c>
      <c r="E39" s="1">
        <f t="shared" si="10"/>
        <v>2.48</v>
      </c>
      <c r="F39" s="1">
        <f t="shared" si="4"/>
        <v>22.833759590792841</v>
      </c>
      <c r="G39" s="1">
        <f t="shared" si="5"/>
        <v>27.114000000000001</v>
      </c>
      <c r="H39" s="1">
        <f t="shared" si="11"/>
        <v>54.05</v>
      </c>
      <c r="I39" s="1">
        <v>350</v>
      </c>
      <c r="J39" s="1">
        <f t="shared" si="6"/>
        <v>18917500</v>
      </c>
      <c r="K39" s="1">
        <v>0</v>
      </c>
      <c r="L39" s="1">
        <f t="shared" si="7"/>
        <v>18917500</v>
      </c>
    </row>
    <row r="40" spans="1:12" x14ac:dyDescent="0.2">
      <c r="A40" s="1" t="s">
        <v>52</v>
      </c>
      <c r="B40" s="1" t="s">
        <v>155</v>
      </c>
      <c r="C40" s="1">
        <f t="shared" si="8"/>
        <v>4.28</v>
      </c>
      <c r="D40" s="1">
        <f t="shared" si="9"/>
        <v>9.2071611253196934</v>
      </c>
      <c r="E40" s="1">
        <f t="shared" si="10"/>
        <v>2.48</v>
      </c>
      <c r="F40" s="1">
        <f t="shared" si="4"/>
        <v>22.833759590792841</v>
      </c>
      <c r="G40" s="1">
        <f t="shared" si="5"/>
        <v>27.114000000000001</v>
      </c>
      <c r="H40" s="1">
        <f t="shared" si="11"/>
        <v>54.05</v>
      </c>
      <c r="I40" s="1">
        <v>350</v>
      </c>
      <c r="J40" s="1">
        <f t="shared" si="6"/>
        <v>18917500</v>
      </c>
      <c r="K40" s="1">
        <v>0</v>
      </c>
      <c r="L40" s="1">
        <f t="shared" si="7"/>
        <v>18917500</v>
      </c>
    </row>
    <row r="41" spans="1:12" x14ac:dyDescent="0.2">
      <c r="A41" s="1" t="s">
        <v>53</v>
      </c>
      <c r="B41" s="1" t="s">
        <v>156</v>
      </c>
      <c r="C41" s="1">
        <f t="shared" si="8"/>
        <v>4.28</v>
      </c>
      <c r="D41" s="1">
        <f t="shared" si="9"/>
        <v>8.6538461538461533</v>
      </c>
      <c r="E41" s="1">
        <f t="shared" si="10"/>
        <v>2.48</v>
      </c>
      <c r="F41" s="1">
        <f t="shared" si="4"/>
        <v>21.46153846153846</v>
      </c>
      <c r="G41" s="1">
        <f t="shared" si="5"/>
        <v>25.742000000000001</v>
      </c>
      <c r="H41" s="1">
        <f t="shared" si="11"/>
        <v>54.05</v>
      </c>
      <c r="I41" s="1">
        <v>443</v>
      </c>
      <c r="J41" s="1">
        <f t="shared" si="6"/>
        <v>23944149.999999996</v>
      </c>
      <c r="K41" s="1">
        <v>0</v>
      </c>
      <c r="L41" s="1">
        <f t="shared" si="7"/>
        <v>23944149.999999996</v>
      </c>
    </row>
    <row r="42" spans="1:12" x14ac:dyDescent="0.2">
      <c r="A42" s="1" t="s">
        <v>55</v>
      </c>
      <c r="B42" s="1" t="s">
        <v>157</v>
      </c>
      <c r="C42" s="1">
        <f t="shared" si="8"/>
        <v>4.28</v>
      </c>
      <c r="D42" s="1">
        <f t="shared" si="9"/>
        <v>12.543554006968641</v>
      </c>
      <c r="E42" s="1">
        <f t="shared" si="10"/>
        <v>0.64</v>
      </c>
      <c r="F42" s="1">
        <f t="shared" si="4"/>
        <v>8.0278745644599301</v>
      </c>
      <c r="G42" s="1">
        <f t="shared" si="5"/>
        <v>12.308</v>
      </c>
      <c r="H42" s="1">
        <f t="shared" si="11"/>
        <v>116.9</v>
      </c>
      <c r="I42" s="1">
        <v>580</v>
      </c>
      <c r="J42" s="1">
        <f t="shared" si="6"/>
        <v>67802000</v>
      </c>
      <c r="K42" s="1">
        <v>0</v>
      </c>
      <c r="L42" s="1">
        <f t="shared" si="7"/>
        <v>67802000</v>
      </c>
    </row>
    <row r="43" spans="1:12" x14ac:dyDescent="0.2">
      <c r="A43" s="1" t="s">
        <v>55</v>
      </c>
      <c r="B43" s="1" t="s">
        <v>158</v>
      </c>
      <c r="C43" s="1">
        <f t="shared" si="8"/>
        <v>4.28</v>
      </c>
      <c r="D43" s="1">
        <f t="shared" si="9"/>
        <v>12.543554006968641</v>
      </c>
      <c r="E43" s="1">
        <f t="shared" si="10"/>
        <v>0.64</v>
      </c>
      <c r="F43" s="1">
        <f t="shared" si="4"/>
        <v>8.0278745644599301</v>
      </c>
      <c r="G43" s="1">
        <f t="shared" si="5"/>
        <v>12.308</v>
      </c>
      <c r="H43" s="1">
        <f t="shared" si="11"/>
        <v>116.9</v>
      </c>
      <c r="I43" s="1">
        <v>580</v>
      </c>
      <c r="J43" s="1">
        <f t="shared" si="6"/>
        <v>67802000</v>
      </c>
      <c r="K43" s="1">
        <v>0</v>
      </c>
      <c r="L43" s="1">
        <f t="shared" si="7"/>
        <v>67802000</v>
      </c>
    </row>
    <row r="44" spans="1:12" x14ac:dyDescent="0.2">
      <c r="A44" s="1" t="s">
        <v>54</v>
      </c>
      <c r="B44" s="1" t="s">
        <v>159</v>
      </c>
      <c r="C44" s="1">
        <f t="shared" si="8"/>
        <v>4.28</v>
      </c>
      <c r="D44" s="1">
        <f t="shared" si="9"/>
        <v>12.16216216216216</v>
      </c>
      <c r="E44" s="1">
        <f t="shared" si="10"/>
        <v>0.64</v>
      </c>
      <c r="F44" s="1">
        <f t="shared" si="4"/>
        <v>7.7837837837837824</v>
      </c>
      <c r="G44" s="1">
        <f t="shared" si="5"/>
        <v>12.064</v>
      </c>
      <c r="H44" s="1">
        <f t="shared" si="11"/>
        <v>147.9</v>
      </c>
      <c r="I44" s="1">
        <v>560</v>
      </c>
      <c r="J44" s="1">
        <f t="shared" si="6"/>
        <v>82824000</v>
      </c>
      <c r="K44" s="1">
        <v>0</v>
      </c>
      <c r="L44" s="1">
        <f t="shared" si="7"/>
        <v>82824000</v>
      </c>
    </row>
    <row r="45" spans="1:12" x14ac:dyDescent="0.2">
      <c r="A45" s="1" t="s">
        <v>54</v>
      </c>
      <c r="B45" s="1" t="s">
        <v>160</v>
      </c>
      <c r="C45" s="1">
        <f t="shared" si="8"/>
        <v>4.28</v>
      </c>
      <c r="D45" s="1">
        <f t="shared" si="9"/>
        <v>12.16216216216216</v>
      </c>
      <c r="E45" s="1">
        <f t="shared" si="10"/>
        <v>0.64</v>
      </c>
      <c r="F45" s="1">
        <f t="shared" si="4"/>
        <v>7.7837837837837824</v>
      </c>
      <c r="G45" s="1">
        <f t="shared" si="5"/>
        <v>12.064</v>
      </c>
      <c r="H45" s="1">
        <f t="shared" si="11"/>
        <v>147.9</v>
      </c>
      <c r="I45" s="1">
        <v>530</v>
      </c>
      <c r="J45" s="1">
        <f t="shared" si="6"/>
        <v>78387000</v>
      </c>
      <c r="K45" s="1">
        <v>0</v>
      </c>
      <c r="L45" s="1">
        <f t="shared" si="7"/>
        <v>78387000</v>
      </c>
    </row>
    <row r="46" spans="1:12" x14ac:dyDescent="0.2">
      <c r="A46" s="1" t="s">
        <v>54</v>
      </c>
      <c r="B46" s="1" t="s">
        <v>161</v>
      </c>
      <c r="C46" s="1">
        <f t="shared" si="8"/>
        <v>4.28</v>
      </c>
      <c r="D46" s="1">
        <f t="shared" si="9"/>
        <v>12.16216216216216</v>
      </c>
      <c r="E46" s="1">
        <f t="shared" si="10"/>
        <v>0.64</v>
      </c>
      <c r="F46" s="1">
        <f t="shared" si="4"/>
        <v>7.7837837837837824</v>
      </c>
      <c r="G46" s="1">
        <f t="shared" si="5"/>
        <v>12.064</v>
      </c>
      <c r="H46" s="1">
        <f t="shared" si="11"/>
        <v>147.9</v>
      </c>
      <c r="I46" s="1">
        <v>560</v>
      </c>
      <c r="J46" s="1">
        <f t="shared" si="6"/>
        <v>82824000</v>
      </c>
      <c r="K46" s="1">
        <v>0</v>
      </c>
      <c r="L46" s="1">
        <f t="shared" si="7"/>
        <v>82824000</v>
      </c>
    </row>
    <row r="47" spans="1:12" x14ac:dyDescent="0.2">
      <c r="A47" s="1" t="s">
        <v>54</v>
      </c>
      <c r="B47" s="1" t="s">
        <v>162</v>
      </c>
      <c r="C47" s="1">
        <f t="shared" si="8"/>
        <v>4.28</v>
      </c>
      <c r="D47" s="1">
        <f t="shared" si="9"/>
        <v>12.16216216216216</v>
      </c>
      <c r="E47" s="1">
        <f t="shared" si="10"/>
        <v>0.64</v>
      </c>
      <c r="F47" s="1">
        <f t="shared" si="4"/>
        <v>7.7837837837837824</v>
      </c>
      <c r="G47" s="1">
        <f t="shared" si="5"/>
        <v>12.064</v>
      </c>
      <c r="H47" s="1">
        <f t="shared" si="11"/>
        <v>147.9</v>
      </c>
      <c r="I47" s="1">
        <v>560</v>
      </c>
      <c r="J47" s="1">
        <f t="shared" si="6"/>
        <v>82824000</v>
      </c>
      <c r="K47" s="1">
        <v>0</v>
      </c>
      <c r="L47" s="1">
        <f t="shared" si="7"/>
        <v>82824000</v>
      </c>
    </row>
    <row r="48" spans="1:12" x14ac:dyDescent="0.2">
      <c r="A48" s="1" t="s">
        <v>56</v>
      </c>
      <c r="B48" s="1" t="s">
        <v>163</v>
      </c>
      <c r="C48" s="1">
        <f t="shared" si="8"/>
        <v>4.28</v>
      </c>
      <c r="D48" s="1">
        <f t="shared" si="9"/>
        <v>13.8996138996139</v>
      </c>
      <c r="E48" s="1">
        <f t="shared" si="10"/>
        <v>0.64</v>
      </c>
      <c r="F48" s="1">
        <f t="shared" si="4"/>
        <v>8.8957528957528957</v>
      </c>
      <c r="G48" s="1">
        <f t="shared" si="5"/>
        <v>13.176</v>
      </c>
      <c r="H48" s="1">
        <f t="shared" si="11"/>
        <v>153.63999999999999</v>
      </c>
      <c r="I48" s="1">
        <v>372</v>
      </c>
      <c r="J48" s="1">
        <f t="shared" si="6"/>
        <v>57154079.999999993</v>
      </c>
      <c r="K48" s="1">
        <v>0</v>
      </c>
      <c r="L48" s="1">
        <f t="shared" si="7"/>
        <v>57154079.999999993</v>
      </c>
    </row>
    <row r="49" spans="1:12" x14ac:dyDescent="0.2">
      <c r="A49" s="1" t="s">
        <v>56</v>
      </c>
      <c r="B49" s="1" t="s">
        <v>164</v>
      </c>
      <c r="C49" s="1">
        <f t="shared" si="8"/>
        <v>4.28</v>
      </c>
      <c r="D49" s="1">
        <f t="shared" si="9"/>
        <v>13.8996138996139</v>
      </c>
      <c r="E49" s="1">
        <f t="shared" si="10"/>
        <v>0.64</v>
      </c>
      <c r="F49" s="1">
        <f t="shared" si="4"/>
        <v>8.8957528957528957</v>
      </c>
      <c r="G49" s="1">
        <f t="shared" si="5"/>
        <v>13.176</v>
      </c>
      <c r="H49" s="1">
        <f t="shared" si="11"/>
        <v>153.63999999999999</v>
      </c>
      <c r="I49" s="1">
        <v>372</v>
      </c>
      <c r="J49" s="1">
        <f t="shared" si="6"/>
        <v>57154079.999999993</v>
      </c>
      <c r="K49" s="1">
        <v>0</v>
      </c>
      <c r="L49" s="1">
        <f t="shared" si="7"/>
        <v>57154079.999999993</v>
      </c>
    </row>
    <row r="50" spans="1:12" x14ac:dyDescent="0.2">
      <c r="A50" s="1" t="s">
        <v>56</v>
      </c>
      <c r="B50" s="1" t="s">
        <v>165</v>
      </c>
      <c r="C50" s="1">
        <f t="shared" si="8"/>
        <v>4.28</v>
      </c>
      <c r="D50" s="1">
        <f t="shared" si="9"/>
        <v>13.8996138996139</v>
      </c>
      <c r="E50" s="1">
        <f t="shared" si="10"/>
        <v>0.64</v>
      </c>
      <c r="F50" s="1">
        <f t="shared" si="4"/>
        <v>8.8957528957528957</v>
      </c>
      <c r="G50" s="1">
        <f t="shared" si="5"/>
        <v>13.176</v>
      </c>
      <c r="H50" s="1">
        <f t="shared" si="11"/>
        <v>153.63999999999999</v>
      </c>
      <c r="I50" s="1">
        <v>392</v>
      </c>
      <c r="J50" s="1">
        <f t="shared" si="6"/>
        <v>60226880</v>
      </c>
      <c r="K50" s="1">
        <v>0</v>
      </c>
      <c r="L50" s="1">
        <f t="shared" si="7"/>
        <v>60226880</v>
      </c>
    </row>
    <row r="51" spans="1:12" x14ac:dyDescent="0.2">
      <c r="A51" s="1" t="s">
        <v>56</v>
      </c>
      <c r="B51" s="1" t="s">
        <v>166</v>
      </c>
      <c r="C51" s="1">
        <f t="shared" si="8"/>
        <v>4.28</v>
      </c>
      <c r="D51" s="1">
        <f t="shared" si="9"/>
        <v>13.8996138996139</v>
      </c>
      <c r="E51" s="1">
        <f t="shared" si="10"/>
        <v>0.64</v>
      </c>
      <c r="F51" s="1">
        <f t="shared" si="4"/>
        <v>8.8957528957528957</v>
      </c>
      <c r="G51" s="1">
        <f t="shared" si="5"/>
        <v>13.176</v>
      </c>
      <c r="H51" s="1">
        <f t="shared" si="11"/>
        <v>153.63999999999999</v>
      </c>
      <c r="I51" s="1">
        <v>392</v>
      </c>
      <c r="J51" s="1">
        <f t="shared" si="6"/>
        <v>60226880</v>
      </c>
      <c r="K51" s="1">
        <v>0</v>
      </c>
      <c r="L51" s="1">
        <f t="shared" si="7"/>
        <v>60226880</v>
      </c>
    </row>
    <row r="52" spans="1:12" x14ac:dyDescent="0.2">
      <c r="A52" s="1" t="s">
        <v>57</v>
      </c>
      <c r="B52" s="1" t="s">
        <v>208</v>
      </c>
      <c r="C52" s="1">
        <f t="shared" si="8"/>
        <v>10.7</v>
      </c>
      <c r="D52" s="1">
        <f t="shared" si="9"/>
        <v>11.145510835913313</v>
      </c>
      <c r="E52" s="1">
        <f t="shared" si="10"/>
        <v>12.776207810000001</v>
      </c>
      <c r="F52" s="1">
        <f t="shared" si="4"/>
        <v>142.39736258823532</v>
      </c>
      <c r="G52" s="1">
        <f t="shared" si="5"/>
        <v>153.09700000000001</v>
      </c>
      <c r="H52" s="1">
        <f t="shared" si="11"/>
        <v>15.13</v>
      </c>
      <c r="I52" s="1">
        <v>181</v>
      </c>
      <c r="J52" s="1">
        <f t="shared" si="6"/>
        <v>2738530</v>
      </c>
      <c r="K52" s="1">
        <v>0</v>
      </c>
      <c r="L52" s="1">
        <f t="shared" si="7"/>
        <v>2738530</v>
      </c>
    </row>
    <row r="53" spans="1:12" x14ac:dyDescent="0.2">
      <c r="A53" s="1" t="s">
        <v>57</v>
      </c>
      <c r="B53" s="1" t="s">
        <v>209</v>
      </c>
      <c r="C53" s="1">
        <f t="shared" si="8"/>
        <v>10.7</v>
      </c>
      <c r="D53" s="1">
        <f t="shared" si="9"/>
        <v>11.145510835913313</v>
      </c>
      <c r="E53" s="1">
        <f t="shared" si="10"/>
        <v>12.776207810000001</v>
      </c>
      <c r="F53" s="1">
        <f t="shared" si="4"/>
        <v>142.39736258823532</v>
      </c>
      <c r="G53" s="1">
        <f t="shared" si="5"/>
        <v>153.09700000000001</v>
      </c>
      <c r="H53" s="1">
        <f t="shared" si="11"/>
        <v>15.13</v>
      </c>
      <c r="I53" s="1">
        <v>181</v>
      </c>
      <c r="J53" s="1">
        <f t="shared" si="6"/>
        <v>2738530</v>
      </c>
      <c r="K53" s="1">
        <v>0</v>
      </c>
      <c r="L53" s="1">
        <f t="shared" si="7"/>
        <v>2738530</v>
      </c>
    </row>
    <row r="54" spans="1:12" x14ac:dyDescent="0.2">
      <c r="A54" s="1" t="s">
        <v>57</v>
      </c>
      <c r="B54" s="1" t="s">
        <v>210</v>
      </c>
      <c r="C54" s="1">
        <f t="shared" si="8"/>
        <v>10.7</v>
      </c>
      <c r="D54" s="1">
        <f t="shared" si="9"/>
        <v>11.145510835913313</v>
      </c>
      <c r="E54" s="1">
        <f t="shared" si="10"/>
        <v>12.776207810000001</v>
      </c>
      <c r="F54" s="1">
        <f t="shared" si="4"/>
        <v>142.39736258823532</v>
      </c>
      <c r="G54" s="1">
        <f t="shared" si="5"/>
        <v>153.09700000000001</v>
      </c>
      <c r="H54" s="1">
        <f t="shared" si="11"/>
        <v>15.13</v>
      </c>
      <c r="I54" s="1">
        <v>181</v>
      </c>
      <c r="J54" s="1">
        <f t="shared" si="6"/>
        <v>2738530</v>
      </c>
      <c r="K54" s="1">
        <v>0</v>
      </c>
      <c r="L54" s="1">
        <f t="shared" si="7"/>
        <v>2738530</v>
      </c>
    </row>
    <row r="55" spans="1:12" x14ac:dyDescent="0.2">
      <c r="A55" s="1" t="s">
        <v>57</v>
      </c>
      <c r="B55" s="1" t="s">
        <v>211</v>
      </c>
      <c r="C55" s="1">
        <f t="shared" si="8"/>
        <v>10.7</v>
      </c>
      <c r="D55" s="1">
        <f t="shared" si="9"/>
        <v>11.145510835913313</v>
      </c>
      <c r="E55" s="1">
        <f t="shared" si="10"/>
        <v>12.776207810000001</v>
      </c>
      <c r="F55" s="1">
        <f t="shared" si="4"/>
        <v>142.39736258823532</v>
      </c>
      <c r="G55" s="1">
        <f t="shared" si="5"/>
        <v>153.09700000000001</v>
      </c>
      <c r="H55" s="1">
        <f t="shared" si="11"/>
        <v>15.13</v>
      </c>
      <c r="I55" s="1">
        <v>181</v>
      </c>
      <c r="J55" s="1">
        <f t="shared" si="6"/>
        <v>2738530</v>
      </c>
      <c r="K55" s="1">
        <v>0</v>
      </c>
      <c r="L55" s="1">
        <f t="shared" si="7"/>
        <v>2738530</v>
      </c>
    </row>
    <row r="56" spans="1:12" x14ac:dyDescent="0.2">
      <c r="A56" s="1" t="s">
        <v>58</v>
      </c>
      <c r="B56" s="1" t="s">
        <v>212</v>
      </c>
      <c r="C56" s="1">
        <f t="shared" si="8"/>
        <v>7.49</v>
      </c>
      <c r="D56" s="1">
        <f t="shared" si="9"/>
        <v>8.3526682134570773</v>
      </c>
      <c r="E56" s="1">
        <f t="shared" si="10"/>
        <v>12.776207810000001</v>
      </c>
      <c r="F56" s="1">
        <f t="shared" si="4"/>
        <v>106.71542486310906</v>
      </c>
      <c r="G56" s="1">
        <f t="shared" si="5"/>
        <v>114.205</v>
      </c>
      <c r="H56" s="1">
        <f t="shared" si="11"/>
        <v>10.67</v>
      </c>
      <c r="I56" s="1">
        <v>92.5</v>
      </c>
      <c r="J56" s="1">
        <f t="shared" si="6"/>
        <v>986975</v>
      </c>
      <c r="K56" s="1">
        <v>0</v>
      </c>
      <c r="L56" s="1">
        <f t="shared" si="7"/>
        <v>986975</v>
      </c>
    </row>
    <row r="57" spans="1:12" x14ac:dyDescent="0.2">
      <c r="A57" s="1" t="s">
        <v>58</v>
      </c>
      <c r="B57" s="1" t="s">
        <v>213</v>
      </c>
      <c r="C57" s="1">
        <f t="shared" si="8"/>
        <v>7.49</v>
      </c>
      <c r="D57" s="1">
        <f t="shared" si="9"/>
        <v>8.3526682134570773</v>
      </c>
      <c r="E57" s="1">
        <f t="shared" si="10"/>
        <v>12.776207810000001</v>
      </c>
      <c r="F57" s="1">
        <f t="shared" si="4"/>
        <v>106.71542486310906</v>
      </c>
      <c r="G57" s="1">
        <f t="shared" si="5"/>
        <v>114.205</v>
      </c>
      <c r="H57" s="1">
        <f t="shared" si="11"/>
        <v>10.67</v>
      </c>
      <c r="I57" s="1">
        <v>92.5</v>
      </c>
      <c r="J57" s="1">
        <f t="shared" si="6"/>
        <v>986975</v>
      </c>
      <c r="K57" s="1">
        <v>0</v>
      </c>
      <c r="L57" s="1">
        <f t="shared" si="7"/>
        <v>986975</v>
      </c>
    </row>
    <row r="58" spans="1:12" x14ac:dyDescent="0.2">
      <c r="A58" s="1" t="s">
        <v>59</v>
      </c>
      <c r="B58" s="1" t="s">
        <v>214</v>
      </c>
      <c r="C58" s="1">
        <f t="shared" si="8"/>
        <v>7.49</v>
      </c>
      <c r="D58" s="1">
        <f t="shared" si="9"/>
        <v>6.9902912621359219</v>
      </c>
      <c r="E58" s="1">
        <f t="shared" si="10"/>
        <v>12.263524690000001</v>
      </c>
      <c r="F58" s="1">
        <f t="shared" si="4"/>
        <v>85.725609483495148</v>
      </c>
      <c r="G58" s="1">
        <f t="shared" si="5"/>
        <v>93.215999999999994</v>
      </c>
      <c r="H58" s="1">
        <f t="shared" si="11"/>
        <v>10.67</v>
      </c>
      <c r="I58" s="1">
        <v>440</v>
      </c>
      <c r="J58" s="1">
        <f t="shared" si="6"/>
        <v>4694800</v>
      </c>
      <c r="K58" s="1">
        <v>0</v>
      </c>
      <c r="L58" s="1">
        <f t="shared" si="7"/>
        <v>4694800</v>
      </c>
    </row>
    <row r="59" spans="1:12" x14ac:dyDescent="0.2">
      <c r="A59" s="1" t="s">
        <v>60</v>
      </c>
      <c r="B59" s="1" t="s">
        <v>215</v>
      </c>
      <c r="C59" s="1">
        <f t="shared" si="8"/>
        <v>10.7</v>
      </c>
      <c r="D59" s="1">
        <f t="shared" si="9"/>
        <v>11.145510835913313</v>
      </c>
      <c r="E59" s="1">
        <f t="shared" si="10"/>
        <v>12.51986625</v>
      </c>
      <c r="F59" s="1">
        <f t="shared" si="4"/>
        <v>139.54030495356037</v>
      </c>
      <c r="G59" s="1">
        <f t="shared" si="5"/>
        <v>150.24</v>
      </c>
      <c r="H59" s="1">
        <f t="shared" si="11"/>
        <v>15.13</v>
      </c>
      <c r="I59" s="1">
        <v>166</v>
      </c>
      <c r="J59" s="1">
        <f t="shared" si="6"/>
        <v>2511580</v>
      </c>
      <c r="K59" s="1">
        <v>0</v>
      </c>
      <c r="L59" s="1">
        <f t="shared" si="7"/>
        <v>2511580</v>
      </c>
    </row>
    <row r="60" spans="1:12" x14ac:dyDescent="0.2">
      <c r="A60" s="1" t="s">
        <v>60</v>
      </c>
      <c r="B60" s="1" t="s">
        <v>216</v>
      </c>
      <c r="C60" s="1">
        <f t="shared" si="8"/>
        <v>10.7</v>
      </c>
      <c r="D60" s="1">
        <f t="shared" si="9"/>
        <v>11.145510835913313</v>
      </c>
      <c r="E60" s="1">
        <f t="shared" si="10"/>
        <v>12.51986625</v>
      </c>
      <c r="F60" s="1">
        <f t="shared" si="4"/>
        <v>139.54030495356037</v>
      </c>
      <c r="G60" s="1">
        <f t="shared" si="5"/>
        <v>150.24</v>
      </c>
      <c r="H60" s="1">
        <f t="shared" si="11"/>
        <v>15.13</v>
      </c>
      <c r="I60" s="1">
        <v>166</v>
      </c>
      <c r="J60" s="1">
        <f t="shared" si="6"/>
        <v>2511580</v>
      </c>
      <c r="K60" s="1">
        <v>0</v>
      </c>
      <c r="L60" s="1">
        <f t="shared" si="7"/>
        <v>2511580</v>
      </c>
    </row>
    <row r="61" spans="1:12" x14ac:dyDescent="0.2">
      <c r="A61" s="1" t="s">
        <v>60</v>
      </c>
      <c r="B61" s="1" t="s">
        <v>217</v>
      </c>
      <c r="C61" s="1">
        <f t="shared" si="8"/>
        <v>10.7</v>
      </c>
      <c r="D61" s="1">
        <f t="shared" si="9"/>
        <v>11.145510835913313</v>
      </c>
      <c r="E61" s="1">
        <f t="shared" si="10"/>
        <v>12.51986625</v>
      </c>
      <c r="F61" s="1">
        <f t="shared" si="4"/>
        <v>139.54030495356037</v>
      </c>
      <c r="G61" s="1">
        <f t="shared" si="5"/>
        <v>150.24</v>
      </c>
      <c r="H61" s="1">
        <f t="shared" si="11"/>
        <v>15.13</v>
      </c>
      <c r="I61" s="1">
        <v>166</v>
      </c>
      <c r="J61" s="1">
        <f t="shared" si="6"/>
        <v>2511580</v>
      </c>
      <c r="K61" s="1">
        <v>0</v>
      </c>
      <c r="L61" s="1">
        <f t="shared" si="7"/>
        <v>2511580</v>
      </c>
    </row>
    <row r="62" spans="1:12" x14ac:dyDescent="0.2">
      <c r="A62" s="1" t="s">
        <v>60</v>
      </c>
      <c r="B62" s="1" t="s">
        <v>218</v>
      </c>
      <c r="C62" s="1">
        <f t="shared" si="8"/>
        <v>10.7</v>
      </c>
      <c r="D62" s="1">
        <f t="shared" si="9"/>
        <v>11.145510835913313</v>
      </c>
      <c r="E62" s="1">
        <f t="shared" si="10"/>
        <v>12.51986625</v>
      </c>
      <c r="F62" s="1">
        <f t="shared" si="4"/>
        <v>139.54030495356037</v>
      </c>
      <c r="G62" s="1">
        <f t="shared" si="5"/>
        <v>150.24</v>
      </c>
      <c r="H62" s="1">
        <f t="shared" si="11"/>
        <v>15.13</v>
      </c>
      <c r="I62" s="1">
        <v>166</v>
      </c>
      <c r="J62" s="1">
        <f t="shared" si="6"/>
        <v>2511580</v>
      </c>
      <c r="K62" s="1">
        <v>0</v>
      </c>
      <c r="L62" s="1">
        <f t="shared" si="7"/>
        <v>2511580</v>
      </c>
    </row>
    <row r="63" spans="1:12" x14ac:dyDescent="0.2">
      <c r="A63" s="1" t="s">
        <v>61</v>
      </c>
      <c r="B63" s="1" t="s">
        <v>219</v>
      </c>
      <c r="C63" s="1">
        <f t="shared" si="8"/>
        <v>10.7</v>
      </c>
      <c r="D63" s="1">
        <f t="shared" si="9"/>
        <v>12.7208480565371</v>
      </c>
      <c r="E63" s="1">
        <f t="shared" si="10"/>
        <v>11.638051280000001</v>
      </c>
      <c r="F63" s="1">
        <f t="shared" si="4"/>
        <v>148.04588200706712</v>
      </c>
      <c r="G63" s="1">
        <f t="shared" si="5"/>
        <v>158.74600000000001</v>
      </c>
      <c r="H63" s="1">
        <f t="shared" si="11"/>
        <v>15.13</v>
      </c>
      <c r="I63" s="1">
        <v>37</v>
      </c>
      <c r="J63" s="1">
        <f t="shared" si="6"/>
        <v>559810.00000000012</v>
      </c>
      <c r="K63" s="1">
        <v>0</v>
      </c>
      <c r="L63" s="1">
        <f t="shared" si="7"/>
        <v>559810.00000000012</v>
      </c>
    </row>
    <row r="64" spans="1:12" x14ac:dyDescent="0.2">
      <c r="A64" s="1" t="s">
        <v>62</v>
      </c>
      <c r="B64" s="1" t="s">
        <v>220</v>
      </c>
      <c r="C64" s="1">
        <f t="shared" si="8"/>
        <v>10.7</v>
      </c>
      <c r="D64" s="1">
        <f t="shared" si="9"/>
        <v>11.881188118811883</v>
      </c>
      <c r="E64" s="1">
        <f t="shared" si="10"/>
        <v>11.638051280000001</v>
      </c>
      <c r="F64" s="1">
        <f t="shared" si="4"/>
        <v>138.27387659405943</v>
      </c>
      <c r="G64" s="1">
        <f t="shared" si="5"/>
        <v>148.97399999999999</v>
      </c>
      <c r="H64" s="1">
        <f t="shared" si="11"/>
        <v>15.13</v>
      </c>
      <c r="I64" s="1">
        <v>168</v>
      </c>
      <c r="J64" s="1">
        <f t="shared" si="6"/>
        <v>2541840</v>
      </c>
      <c r="K64" s="1">
        <v>0</v>
      </c>
      <c r="L64" s="1">
        <f t="shared" si="7"/>
        <v>2541840</v>
      </c>
    </row>
    <row r="65" spans="1:12" x14ac:dyDescent="0.2">
      <c r="A65" s="1" t="s">
        <v>62</v>
      </c>
      <c r="B65" s="1" t="s">
        <v>221</v>
      </c>
      <c r="C65" s="1">
        <f t="shared" si="8"/>
        <v>10.7</v>
      </c>
      <c r="D65" s="1">
        <f t="shared" si="9"/>
        <v>11.881188118811883</v>
      </c>
      <c r="E65" s="1">
        <f t="shared" si="10"/>
        <v>11.638051280000001</v>
      </c>
      <c r="F65" s="1">
        <f t="shared" si="4"/>
        <v>138.27387659405943</v>
      </c>
      <c r="G65" s="1">
        <f t="shared" si="5"/>
        <v>148.97399999999999</v>
      </c>
      <c r="H65" s="1">
        <f t="shared" si="11"/>
        <v>15.13</v>
      </c>
      <c r="I65" s="1">
        <v>181</v>
      </c>
      <c r="J65" s="1">
        <f t="shared" si="6"/>
        <v>2738530</v>
      </c>
      <c r="K65" s="1">
        <v>0</v>
      </c>
      <c r="L65" s="1">
        <f t="shared" si="7"/>
        <v>2738530</v>
      </c>
    </row>
    <row r="66" spans="1:12" x14ac:dyDescent="0.2">
      <c r="A66" s="1" t="s">
        <v>62</v>
      </c>
      <c r="B66" s="1" t="s">
        <v>222</v>
      </c>
      <c r="C66" s="1">
        <f t="shared" si="8"/>
        <v>10.7</v>
      </c>
      <c r="D66" s="1">
        <f t="shared" si="9"/>
        <v>11.881188118811883</v>
      </c>
      <c r="E66" s="1">
        <f t="shared" si="10"/>
        <v>11.638051280000001</v>
      </c>
      <c r="F66" s="1">
        <f t="shared" si="4"/>
        <v>138.27387659405943</v>
      </c>
      <c r="G66" s="1">
        <f t="shared" si="5"/>
        <v>148.97399999999999</v>
      </c>
      <c r="H66" s="1">
        <f t="shared" si="11"/>
        <v>15.13</v>
      </c>
      <c r="I66" s="1">
        <v>181</v>
      </c>
      <c r="J66" s="1">
        <f t="shared" si="6"/>
        <v>2738530</v>
      </c>
      <c r="K66" s="1">
        <v>0</v>
      </c>
      <c r="L66" s="1">
        <f t="shared" si="7"/>
        <v>2738530</v>
      </c>
    </row>
    <row r="67" spans="1:12" x14ac:dyDescent="0.2">
      <c r="A67" s="1" t="s">
        <v>63</v>
      </c>
      <c r="B67" s="1" t="s">
        <v>223</v>
      </c>
      <c r="C67" s="1">
        <f t="shared" si="8"/>
        <v>10.7</v>
      </c>
      <c r="D67" s="1">
        <f t="shared" si="9"/>
        <v>11.881188118811883</v>
      </c>
      <c r="E67" s="1">
        <f t="shared" si="10"/>
        <v>11.638051280000001</v>
      </c>
      <c r="F67" s="1">
        <f t="shared" si="4"/>
        <v>138.27387659405943</v>
      </c>
      <c r="G67" s="1">
        <f t="shared" si="5"/>
        <v>148.97399999999999</v>
      </c>
      <c r="H67" s="1">
        <f t="shared" si="11"/>
        <v>15.13</v>
      </c>
      <c r="I67" s="1">
        <v>173</v>
      </c>
      <c r="J67" s="1">
        <f t="shared" si="6"/>
        <v>2617490.0000000005</v>
      </c>
      <c r="K67" s="1">
        <v>0</v>
      </c>
      <c r="L67" s="1">
        <f t="shared" si="7"/>
        <v>2617490.0000000005</v>
      </c>
    </row>
    <row r="68" spans="1:12" x14ac:dyDescent="0.2">
      <c r="A68" s="1" t="s">
        <v>63</v>
      </c>
      <c r="B68" s="1" t="s">
        <v>224</v>
      </c>
      <c r="C68" s="1">
        <f t="shared" ref="C68:C99" si="12">VLOOKUP(A68,cost_data,3,FALSE)</f>
        <v>10.7</v>
      </c>
      <c r="D68" s="1">
        <f t="shared" ref="D68:D99" si="13">VLOOKUP(A68,cost_data,4,FALSE)</f>
        <v>11.881188118811883</v>
      </c>
      <c r="E68" s="1">
        <f t="shared" ref="E68:E99" si="14">VLOOKUP(A68,cost_data,5,FALSE)</f>
        <v>11.638051280000001</v>
      </c>
      <c r="F68" s="1">
        <f t="shared" si="4"/>
        <v>138.27387659405943</v>
      </c>
      <c r="G68" s="1">
        <f t="shared" si="5"/>
        <v>148.97399999999999</v>
      </c>
      <c r="H68" s="1">
        <f t="shared" ref="H68:H99" si="15">VLOOKUP(A68,cost_data,8,FALSE)</f>
        <v>15.13</v>
      </c>
      <c r="I68" s="1">
        <v>173</v>
      </c>
      <c r="J68" s="1">
        <f t="shared" si="6"/>
        <v>2617490.0000000005</v>
      </c>
      <c r="K68" s="1">
        <v>0</v>
      </c>
      <c r="L68" s="1">
        <f t="shared" si="7"/>
        <v>2617490.0000000005</v>
      </c>
    </row>
    <row r="69" spans="1:12" x14ac:dyDescent="0.2">
      <c r="A69" s="1" t="s">
        <v>63</v>
      </c>
      <c r="B69" s="1" t="s">
        <v>225</v>
      </c>
      <c r="C69" s="1">
        <f t="shared" si="12"/>
        <v>10.7</v>
      </c>
      <c r="D69" s="1">
        <f t="shared" si="13"/>
        <v>11.881188118811883</v>
      </c>
      <c r="E69" s="1">
        <f t="shared" si="14"/>
        <v>11.638051280000001</v>
      </c>
      <c r="F69" s="1">
        <f t="shared" ref="F69:F132" si="16">D69*E69</f>
        <v>138.27387659405943</v>
      </c>
      <c r="G69" s="1">
        <f t="shared" ref="G69:G132" si="17">ROUND(F69+C69,3)</f>
        <v>148.97399999999999</v>
      </c>
      <c r="H69" s="1">
        <f t="shared" si="15"/>
        <v>15.13</v>
      </c>
      <c r="I69" s="1">
        <v>173</v>
      </c>
      <c r="J69" s="1">
        <f t="shared" ref="J69:J132" si="18">H69*I69*1000</f>
        <v>2617490.0000000005</v>
      </c>
      <c r="K69" s="1">
        <v>0</v>
      </c>
      <c r="L69" s="1">
        <f t="shared" ref="L69:L132" si="19">J69+K69</f>
        <v>2617490.0000000005</v>
      </c>
    </row>
    <row r="70" spans="1:12" x14ac:dyDescent="0.2">
      <c r="A70" s="1" t="s">
        <v>64</v>
      </c>
      <c r="B70" s="1" t="s">
        <v>226</v>
      </c>
      <c r="C70" s="1">
        <f t="shared" si="12"/>
        <v>7.49</v>
      </c>
      <c r="D70" s="1">
        <f t="shared" si="13"/>
        <v>7.2874493927125501</v>
      </c>
      <c r="E70" s="1">
        <f t="shared" si="14"/>
        <v>11.945661149999999</v>
      </c>
      <c r="F70" s="1">
        <f t="shared" si="16"/>
        <v>87.053401093117401</v>
      </c>
      <c r="G70" s="1">
        <f t="shared" si="17"/>
        <v>94.543000000000006</v>
      </c>
      <c r="H70" s="1">
        <f t="shared" si="15"/>
        <v>10.67</v>
      </c>
      <c r="I70" s="1">
        <v>144</v>
      </c>
      <c r="J70" s="1">
        <f t="shared" si="18"/>
        <v>1536480</v>
      </c>
      <c r="K70" s="1">
        <v>0</v>
      </c>
      <c r="L70" s="1">
        <f t="shared" si="19"/>
        <v>1536480</v>
      </c>
    </row>
    <row r="71" spans="1:12" x14ac:dyDescent="0.2">
      <c r="A71" s="1" t="s">
        <v>65</v>
      </c>
      <c r="B71" s="1" t="s">
        <v>227</v>
      </c>
      <c r="C71" s="1">
        <f t="shared" si="12"/>
        <v>7.49</v>
      </c>
      <c r="D71" s="1">
        <f t="shared" si="13"/>
        <v>7.3770491803278695</v>
      </c>
      <c r="E71" s="1">
        <f t="shared" si="14"/>
        <v>11.432978029999999</v>
      </c>
      <c r="F71" s="1">
        <f t="shared" si="16"/>
        <v>84.341641204918034</v>
      </c>
      <c r="G71" s="1">
        <f t="shared" si="17"/>
        <v>91.831999999999994</v>
      </c>
      <c r="H71" s="1">
        <f t="shared" si="15"/>
        <v>10.67</v>
      </c>
      <c r="I71" s="1">
        <v>630</v>
      </c>
      <c r="J71" s="1">
        <f t="shared" si="18"/>
        <v>6722100</v>
      </c>
      <c r="K71" s="1">
        <v>0</v>
      </c>
      <c r="L71" s="1">
        <f t="shared" si="19"/>
        <v>6722100</v>
      </c>
    </row>
    <row r="72" spans="1:12" x14ac:dyDescent="0.2">
      <c r="A72" s="1" t="s">
        <v>66</v>
      </c>
      <c r="B72" s="1" t="s">
        <v>228</v>
      </c>
      <c r="C72" s="1">
        <f t="shared" si="12"/>
        <v>10.7</v>
      </c>
      <c r="D72" s="1">
        <f t="shared" si="13"/>
        <v>10.942249240121582</v>
      </c>
      <c r="E72" s="1">
        <f t="shared" si="14"/>
        <v>11.945661149999999</v>
      </c>
      <c r="F72" s="1">
        <f t="shared" si="16"/>
        <v>130.71240164133738</v>
      </c>
      <c r="G72" s="1">
        <f t="shared" si="17"/>
        <v>141.41200000000001</v>
      </c>
      <c r="H72" s="1">
        <f t="shared" si="15"/>
        <v>15.13</v>
      </c>
      <c r="I72" s="1">
        <v>173</v>
      </c>
      <c r="J72" s="1">
        <f t="shared" si="18"/>
        <v>2617490.0000000005</v>
      </c>
      <c r="K72" s="1">
        <v>0</v>
      </c>
      <c r="L72" s="1">
        <f t="shared" si="19"/>
        <v>2617490.0000000005</v>
      </c>
    </row>
    <row r="73" spans="1:12" x14ac:dyDescent="0.2">
      <c r="A73" s="1" t="s">
        <v>66</v>
      </c>
      <c r="B73" s="1" t="s">
        <v>229</v>
      </c>
      <c r="C73" s="1">
        <f t="shared" si="12"/>
        <v>10.7</v>
      </c>
      <c r="D73" s="1">
        <f t="shared" si="13"/>
        <v>10.942249240121582</v>
      </c>
      <c r="E73" s="1">
        <f t="shared" si="14"/>
        <v>11.945661149999999</v>
      </c>
      <c r="F73" s="1">
        <f t="shared" si="16"/>
        <v>130.71240164133738</v>
      </c>
      <c r="G73" s="1">
        <f t="shared" si="17"/>
        <v>141.41200000000001</v>
      </c>
      <c r="H73" s="1">
        <f t="shared" si="15"/>
        <v>15.13</v>
      </c>
      <c r="I73" s="1">
        <v>173</v>
      </c>
      <c r="J73" s="1">
        <f t="shared" si="18"/>
        <v>2617490.0000000005</v>
      </c>
      <c r="K73" s="1">
        <v>0</v>
      </c>
      <c r="L73" s="1">
        <f t="shared" si="19"/>
        <v>2617490.0000000005</v>
      </c>
    </row>
    <row r="74" spans="1:12" x14ac:dyDescent="0.2">
      <c r="A74" s="1" t="s">
        <v>67</v>
      </c>
      <c r="B74" s="1" t="s">
        <v>230</v>
      </c>
      <c r="C74" s="1">
        <f t="shared" si="12"/>
        <v>10.7</v>
      </c>
      <c r="D74" s="1">
        <f t="shared" si="13"/>
        <v>11.881188118811883</v>
      </c>
      <c r="E74" s="1">
        <f t="shared" si="14"/>
        <v>11.945661149999999</v>
      </c>
      <c r="F74" s="1">
        <f t="shared" si="16"/>
        <v>141.92864732673269</v>
      </c>
      <c r="G74" s="1">
        <f t="shared" si="17"/>
        <v>152.62899999999999</v>
      </c>
      <c r="H74" s="1">
        <f t="shared" si="15"/>
        <v>15.13</v>
      </c>
      <c r="I74" s="1">
        <v>34</v>
      </c>
      <c r="J74" s="1">
        <f t="shared" si="18"/>
        <v>514420.00000000006</v>
      </c>
      <c r="K74" s="1">
        <v>0</v>
      </c>
      <c r="L74" s="1">
        <f t="shared" si="19"/>
        <v>514420.00000000006</v>
      </c>
    </row>
    <row r="75" spans="1:12" x14ac:dyDescent="0.2">
      <c r="A75" s="1" t="s">
        <v>67</v>
      </c>
      <c r="B75" s="1" t="s">
        <v>231</v>
      </c>
      <c r="C75" s="1">
        <f t="shared" si="12"/>
        <v>10.7</v>
      </c>
      <c r="D75" s="1">
        <f t="shared" si="13"/>
        <v>11.881188118811883</v>
      </c>
      <c r="E75" s="1">
        <f t="shared" si="14"/>
        <v>11.945661149999999</v>
      </c>
      <c r="F75" s="1">
        <f t="shared" si="16"/>
        <v>141.92864732673269</v>
      </c>
      <c r="G75" s="1">
        <f t="shared" si="17"/>
        <v>152.62899999999999</v>
      </c>
      <c r="H75" s="1">
        <f t="shared" si="15"/>
        <v>15.13</v>
      </c>
      <c r="I75" s="1">
        <v>34</v>
      </c>
      <c r="J75" s="1">
        <f t="shared" si="18"/>
        <v>514420.00000000006</v>
      </c>
      <c r="K75" s="1">
        <v>0</v>
      </c>
      <c r="L75" s="1">
        <f t="shared" si="19"/>
        <v>514420.00000000006</v>
      </c>
    </row>
    <row r="76" spans="1:12" x14ac:dyDescent="0.2">
      <c r="A76" s="1" t="s">
        <v>68</v>
      </c>
      <c r="B76" s="1" t="s">
        <v>232</v>
      </c>
      <c r="C76" s="1">
        <f t="shared" si="12"/>
        <v>7.49</v>
      </c>
      <c r="D76" s="1">
        <f t="shared" si="13"/>
        <v>7.4380165289256199</v>
      </c>
      <c r="E76" s="1">
        <f t="shared" si="14"/>
        <v>11.945661149999999</v>
      </c>
      <c r="F76" s="1">
        <f t="shared" si="16"/>
        <v>88.85202508264463</v>
      </c>
      <c r="G76" s="1">
        <f t="shared" si="17"/>
        <v>96.341999999999999</v>
      </c>
      <c r="H76" s="1">
        <f t="shared" si="15"/>
        <v>10.67</v>
      </c>
      <c r="I76" s="1">
        <v>365</v>
      </c>
      <c r="J76" s="1">
        <f t="shared" si="18"/>
        <v>3894550</v>
      </c>
      <c r="K76" s="1">
        <v>0</v>
      </c>
      <c r="L76" s="1">
        <f t="shared" si="19"/>
        <v>3894550</v>
      </c>
    </row>
    <row r="77" spans="1:12" x14ac:dyDescent="0.2">
      <c r="A77" s="1" t="s">
        <v>69</v>
      </c>
      <c r="B77" s="1" t="s">
        <v>233</v>
      </c>
      <c r="C77" s="1">
        <f t="shared" si="12"/>
        <v>7.49</v>
      </c>
      <c r="D77" s="1">
        <f t="shared" si="13"/>
        <v>7.59493670886076</v>
      </c>
      <c r="E77" s="1">
        <f t="shared" si="14"/>
        <v>7.690246825</v>
      </c>
      <c r="F77" s="1">
        <f t="shared" si="16"/>
        <v>58.406937911392411</v>
      </c>
      <c r="G77" s="1">
        <f t="shared" si="17"/>
        <v>65.897000000000006</v>
      </c>
      <c r="H77" s="1">
        <f t="shared" si="15"/>
        <v>10.67</v>
      </c>
      <c r="I77" s="1">
        <v>161</v>
      </c>
      <c r="J77" s="1">
        <f t="shared" si="18"/>
        <v>1717870</v>
      </c>
      <c r="K77" s="1">
        <v>0</v>
      </c>
      <c r="L77" s="1">
        <f t="shared" si="19"/>
        <v>1717870</v>
      </c>
    </row>
    <row r="78" spans="1:12" x14ac:dyDescent="0.2">
      <c r="A78" s="1" t="s">
        <v>70</v>
      </c>
      <c r="B78" s="1" t="s">
        <v>234</v>
      </c>
      <c r="C78" s="1">
        <f t="shared" si="12"/>
        <v>7.49</v>
      </c>
      <c r="D78" s="1">
        <f t="shared" si="13"/>
        <v>7.59493670886076</v>
      </c>
      <c r="E78" s="1">
        <f t="shared" si="14"/>
        <v>7.690246825</v>
      </c>
      <c r="F78" s="1">
        <f t="shared" si="16"/>
        <v>58.406937911392411</v>
      </c>
      <c r="G78" s="1">
        <f t="shared" si="17"/>
        <v>65.897000000000006</v>
      </c>
      <c r="H78" s="1">
        <f t="shared" si="15"/>
        <v>10.67</v>
      </c>
      <c r="I78" s="1">
        <v>82</v>
      </c>
      <c r="J78" s="1">
        <f t="shared" si="18"/>
        <v>874939.99999999988</v>
      </c>
      <c r="K78" s="1">
        <v>0</v>
      </c>
      <c r="L78" s="1">
        <f t="shared" si="19"/>
        <v>874939.99999999988</v>
      </c>
    </row>
    <row r="79" spans="1:12" x14ac:dyDescent="0.2">
      <c r="A79" s="1" t="s">
        <v>71</v>
      </c>
      <c r="B79" s="1" t="s">
        <v>235</v>
      </c>
      <c r="C79" s="1">
        <f t="shared" si="12"/>
        <v>7.49</v>
      </c>
      <c r="D79" s="1">
        <f t="shared" si="13"/>
        <v>10.374639769452449</v>
      </c>
      <c r="E79" s="1">
        <f t="shared" si="14"/>
        <v>6.6648805820000003</v>
      </c>
      <c r="F79" s="1">
        <f t="shared" si="16"/>
        <v>69.145735144668578</v>
      </c>
      <c r="G79" s="1">
        <f t="shared" si="17"/>
        <v>76.635999999999996</v>
      </c>
      <c r="H79" s="1">
        <f t="shared" si="15"/>
        <v>10.67</v>
      </c>
      <c r="I79" s="1">
        <v>165</v>
      </c>
      <c r="J79" s="1">
        <f t="shared" si="18"/>
        <v>1760550</v>
      </c>
      <c r="K79" s="1">
        <v>0</v>
      </c>
      <c r="L79" s="1">
        <f t="shared" si="19"/>
        <v>1760550</v>
      </c>
    </row>
    <row r="80" spans="1:12" x14ac:dyDescent="0.2">
      <c r="A80" s="1" t="s">
        <v>72</v>
      </c>
      <c r="B80" s="1" t="s">
        <v>236</v>
      </c>
      <c r="C80" s="1">
        <f t="shared" si="12"/>
        <v>10.7</v>
      </c>
      <c r="D80" s="1">
        <f t="shared" si="13"/>
        <v>14.87603305785124</v>
      </c>
      <c r="E80" s="1">
        <f t="shared" si="14"/>
        <v>12.24301736</v>
      </c>
      <c r="F80" s="1">
        <f t="shared" si="16"/>
        <v>182.12753097520661</v>
      </c>
      <c r="G80" s="1">
        <f t="shared" si="17"/>
        <v>192.828</v>
      </c>
      <c r="H80" s="1">
        <f t="shared" si="15"/>
        <v>15.13</v>
      </c>
      <c r="I80" s="1">
        <v>170</v>
      </c>
      <c r="J80" s="1">
        <f t="shared" si="18"/>
        <v>2572100</v>
      </c>
      <c r="K80" s="1">
        <v>0</v>
      </c>
      <c r="L80" s="1">
        <f t="shared" si="19"/>
        <v>2572100</v>
      </c>
    </row>
    <row r="81" spans="1:12" x14ac:dyDescent="0.2">
      <c r="A81" s="1" t="s">
        <v>73</v>
      </c>
      <c r="B81" s="1" t="s">
        <v>237</v>
      </c>
      <c r="C81" s="1">
        <f t="shared" si="12"/>
        <v>10.7</v>
      </c>
      <c r="D81" s="1">
        <f t="shared" si="13"/>
        <v>10.495626822157435</v>
      </c>
      <c r="E81" s="1">
        <f t="shared" si="14"/>
        <v>12.24301736</v>
      </c>
      <c r="F81" s="1">
        <f t="shared" si="16"/>
        <v>128.49814138775511</v>
      </c>
      <c r="G81" s="1">
        <f t="shared" si="17"/>
        <v>139.19800000000001</v>
      </c>
      <c r="H81" s="1">
        <f t="shared" si="15"/>
        <v>15.13</v>
      </c>
      <c r="I81" s="1">
        <v>40</v>
      </c>
      <c r="J81" s="1">
        <f t="shared" si="18"/>
        <v>605200</v>
      </c>
      <c r="K81" s="1">
        <v>0</v>
      </c>
      <c r="L81" s="1">
        <f t="shared" si="19"/>
        <v>605200</v>
      </c>
    </row>
    <row r="82" spans="1:12" x14ac:dyDescent="0.2">
      <c r="A82" s="1" t="s">
        <v>73</v>
      </c>
      <c r="B82" s="1" t="s">
        <v>238</v>
      </c>
      <c r="C82" s="1">
        <f t="shared" si="12"/>
        <v>10.7</v>
      </c>
      <c r="D82" s="1">
        <f t="shared" si="13"/>
        <v>10.495626822157435</v>
      </c>
      <c r="E82" s="1">
        <f t="shared" si="14"/>
        <v>12.24301736</v>
      </c>
      <c r="F82" s="1">
        <f t="shared" si="16"/>
        <v>128.49814138775511</v>
      </c>
      <c r="G82" s="1">
        <f t="shared" si="17"/>
        <v>139.19800000000001</v>
      </c>
      <c r="H82" s="1">
        <f t="shared" si="15"/>
        <v>15.13</v>
      </c>
      <c r="I82" s="1">
        <v>42</v>
      </c>
      <c r="J82" s="1">
        <f t="shared" si="18"/>
        <v>635460</v>
      </c>
      <c r="K82" s="1">
        <v>0</v>
      </c>
      <c r="L82" s="1">
        <f t="shared" si="19"/>
        <v>635460</v>
      </c>
    </row>
    <row r="83" spans="1:12" x14ac:dyDescent="0.2">
      <c r="A83" s="1" t="s">
        <v>74</v>
      </c>
      <c r="B83" s="1" t="s">
        <v>239</v>
      </c>
      <c r="C83" s="1">
        <f t="shared" si="12"/>
        <v>10.7</v>
      </c>
      <c r="D83" s="1">
        <f t="shared" si="13"/>
        <v>15.254237288135592</v>
      </c>
      <c r="E83" s="1">
        <f t="shared" si="14"/>
        <v>11.730334239999999</v>
      </c>
      <c r="F83" s="1">
        <f t="shared" si="16"/>
        <v>178.93730196610167</v>
      </c>
      <c r="G83" s="1">
        <f t="shared" si="17"/>
        <v>189.637</v>
      </c>
      <c r="H83" s="1">
        <f t="shared" si="15"/>
        <v>15.13</v>
      </c>
      <c r="I83" s="1">
        <v>59.8</v>
      </c>
      <c r="J83" s="1">
        <f t="shared" si="18"/>
        <v>904774</v>
      </c>
      <c r="K83" s="1">
        <v>0</v>
      </c>
      <c r="L83" s="1">
        <f t="shared" si="19"/>
        <v>904774</v>
      </c>
    </row>
    <row r="84" spans="1:12" x14ac:dyDescent="0.2">
      <c r="A84" s="1" t="s">
        <v>74</v>
      </c>
      <c r="B84" s="1" t="s">
        <v>240</v>
      </c>
      <c r="C84" s="1">
        <f t="shared" si="12"/>
        <v>10.7</v>
      </c>
      <c r="D84" s="1">
        <f t="shared" si="13"/>
        <v>15.254237288135592</v>
      </c>
      <c r="E84" s="1">
        <f t="shared" si="14"/>
        <v>11.730334239999999</v>
      </c>
      <c r="F84" s="1">
        <f t="shared" si="16"/>
        <v>178.93730196610167</v>
      </c>
      <c r="G84" s="1">
        <f t="shared" si="17"/>
        <v>189.637</v>
      </c>
      <c r="H84" s="1">
        <f t="shared" si="15"/>
        <v>15.13</v>
      </c>
      <c r="I84" s="1">
        <v>59.8</v>
      </c>
      <c r="J84" s="1">
        <f t="shared" si="18"/>
        <v>904774</v>
      </c>
      <c r="K84" s="1">
        <v>0</v>
      </c>
      <c r="L84" s="1">
        <f t="shared" si="19"/>
        <v>904774</v>
      </c>
    </row>
    <row r="85" spans="1:12" x14ac:dyDescent="0.2">
      <c r="A85" s="1" t="s">
        <v>74</v>
      </c>
      <c r="B85" s="1" t="s">
        <v>241</v>
      </c>
      <c r="C85" s="1">
        <f t="shared" si="12"/>
        <v>10.7</v>
      </c>
      <c r="D85" s="1">
        <f t="shared" si="13"/>
        <v>15.254237288135592</v>
      </c>
      <c r="E85" s="1">
        <f t="shared" si="14"/>
        <v>11.730334239999999</v>
      </c>
      <c r="F85" s="1">
        <f t="shared" si="16"/>
        <v>178.93730196610167</v>
      </c>
      <c r="G85" s="1">
        <f t="shared" si="17"/>
        <v>189.637</v>
      </c>
      <c r="H85" s="1">
        <f t="shared" si="15"/>
        <v>15.13</v>
      </c>
      <c r="I85" s="1">
        <v>59.8</v>
      </c>
      <c r="J85" s="1">
        <f t="shared" si="18"/>
        <v>904774</v>
      </c>
      <c r="K85" s="1">
        <v>0</v>
      </c>
      <c r="L85" s="1">
        <f t="shared" si="19"/>
        <v>904774</v>
      </c>
    </row>
    <row r="86" spans="1:12" x14ac:dyDescent="0.2">
      <c r="A86" s="1" t="s">
        <v>74</v>
      </c>
      <c r="B86" s="1" t="s">
        <v>242</v>
      </c>
      <c r="C86" s="1">
        <f t="shared" si="12"/>
        <v>10.7</v>
      </c>
      <c r="D86" s="1">
        <f t="shared" si="13"/>
        <v>15.254237288135592</v>
      </c>
      <c r="E86" s="1">
        <f t="shared" si="14"/>
        <v>11.730334239999999</v>
      </c>
      <c r="F86" s="1">
        <f t="shared" si="16"/>
        <v>178.93730196610167</v>
      </c>
      <c r="G86" s="1">
        <f t="shared" si="17"/>
        <v>189.637</v>
      </c>
      <c r="H86" s="1">
        <f t="shared" si="15"/>
        <v>15.13</v>
      </c>
      <c r="I86" s="1">
        <v>59.8</v>
      </c>
      <c r="J86" s="1">
        <f t="shared" si="18"/>
        <v>904774</v>
      </c>
      <c r="K86" s="1">
        <v>0</v>
      </c>
      <c r="L86" s="1">
        <f t="shared" si="19"/>
        <v>904774</v>
      </c>
    </row>
    <row r="87" spans="1:12" x14ac:dyDescent="0.2">
      <c r="A87" s="1" t="s">
        <v>75</v>
      </c>
      <c r="B87" s="1" t="s">
        <v>243</v>
      </c>
      <c r="C87" s="1">
        <f t="shared" si="12"/>
        <v>10.7</v>
      </c>
      <c r="D87" s="1">
        <f t="shared" si="13"/>
        <v>15.254237288135592</v>
      </c>
      <c r="E87" s="1">
        <f t="shared" si="14"/>
        <v>11.730334239999999</v>
      </c>
      <c r="F87" s="1">
        <f t="shared" si="16"/>
        <v>178.93730196610167</v>
      </c>
      <c r="G87" s="1">
        <f t="shared" si="17"/>
        <v>189.637</v>
      </c>
      <c r="H87" s="1">
        <f t="shared" si="15"/>
        <v>15.13</v>
      </c>
      <c r="I87" s="1">
        <v>87</v>
      </c>
      <c r="J87" s="1">
        <f t="shared" si="18"/>
        <v>1316310.0000000002</v>
      </c>
      <c r="K87" s="1">
        <v>0</v>
      </c>
      <c r="L87" s="1">
        <f t="shared" si="19"/>
        <v>1316310.0000000002</v>
      </c>
    </row>
    <row r="88" spans="1:12" x14ac:dyDescent="0.2">
      <c r="A88" s="1" t="s">
        <v>75</v>
      </c>
      <c r="B88" s="1" t="s">
        <v>244</v>
      </c>
      <c r="C88" s="1">
        <f t="shared" si="12"/>
        <v>10.7</v>
      </c>
      <c r="D88" s="1">
        <f t="shared" si="13"/>
        <v>15.254237288135592</v>
      </c>
      <c r="E88" s="1">
        <f t="shared" si="14"/>
        <v>11.730334239999999</v>
      </c>
      <c r="F88" s="1">
        <f t="shared" si="16"/>
        <v>178.93730196610167</v>
      </c>
      <c r="G88" s="1">
        <f t="shared" si="17"/>
        <v>189.637</v>
      </c>
      <c r="H88" s="1">
        <f t="shared" si="15"/>
        <v>15.13</v>
      </c>
      <c r="I88" s="1">
        <v>87</v>
      </c>
      <c r="J88" s="1">
        <f t="shared" si="18"/>
        <v>1316310.0000000002</v>
      </c>
      <c r="K88" s="1">
        <v>0</v>
      </c>
      <c r="L88" s="1">
        <f t="shared" si="19"/>
        <v>1316310.0000000002</v>
      </c>
    </row>
    <row r="89" spans="1:12" x14ac:dyDescent="0.2">
      <c r="A89" s="1" t="s">
        <v>75</v>
      </c>
      <c r="B89" s="1" t="s">
        <v>245</v>
      </c>
      <c r="C89" s="1">
        <f t="shared" si="12"/>
        <v>10.7</v>
      </c>
      <c r="D89" s="1">
        <f t="shared" si="13"/>
        <v>15.254237288135592</v>
      </c>
      <c r="E89" s="1">
        <f t="shared" si="14"/>
        <v>11.730334239999999</v>
      </c>
      <c r="F89" s="1">
        <f t="shared" si="16"/>
        <v>178.93730196610167</v>
      </c>
      <c r="G89" s="1">
        <f t="shared" si="17"/>
        <v>189.637</v>
      </c>
      <c r="H89" s="1">
        <f t="shared" si="15"/>
        <v>15.13</v>
      </c>
      <c r="I89" s="1">
        <v>87</v>
      </c>
      <c r="J89" s="1">
        <f t="shared" si="18"/>
        <v>1316310.0000000002</v>
      </c>
      <c r="K89" s="1">
        <v>0</v>
      </c>
      <c r="L89" s="1">
        <f t="shared" si="19"/>
        <v>1316310.0000000002</v>
      </c>
    </row>
    <row r="90" spans="1:12" x14ac:dyDescent="0.2">
      <c r="A90" s="1" t="s">
        <v>76</v>
      </c>
      <c r="B90" s="1" t="s">
        <v>246</v>
      </c>
      <c r="C90" s="1">
        <f t="shared" si="12"/>
        <v>10.7</v>
      </c>
      <c r="D90" s="1">
        <f t="shared" si="13"/>
        <v>11.501597444089457</v>
      </c>
      <c r="E90" s="1">
        <f t="shared" si="14"/>
        <v>12.24301736</v>
      </c>
      <c r="F90" s="1">
        <f t="shared" si="16"/>
        <v>140.81425717571884</v>
      </c>
      <c r="G90" s="1">
        <f t="shared" si="17"/>
        <v>151.51400000000001</v>
      </c>
      <c r="H90" s="1">
        <f t="shared" si="15"/>
        <v>15.13</v>
      </c>
      <c r="I90" s="1">
        <v>170</v>
      </c>
      <c r="J90" s="1">
        <f t="shared" si="18"/>
        <v>2572100</v>
      </c>
      <c r="K90" s="1">
        <v>0</v>
      </c>
      <c r="L90" s="1">
        <f t="shared" si="19"/>
        <v>2572100</v>
      </c>
    </row>
    <row r="91" spans="1:12" x14ac:dyDescent="0.2">
      <c r="A91" s="1" t="s">
        <v>76</v>
      </c>
      <c r="B91" s="1" t="s">
        <v>247</v>
      </c>
      <c r="C91" s="1">
        <f t="shared" si="12"/>
        <v>10.7</v>
      </c>
      <c r="D91" s="1">
        <f t="shared" si="13"/>
        <v>11.501597444089457</v>
      </c>
      <c r="E91" s="1">
        <f t="shared" si="14"/>
        <v>12.24301736</v>
      </c>
      <c r="F91" s="1">
        <f t="shared" si="16"/>
        <v>140.81425717571884</v>
      </c>
      <c r="G91" s="1">
        <f t="shared" si="17"/>
        <v>151.51400000000001</v>
      </c>
      <c r="H91" s="1">
        <f t="shared" si="15"/>
        <v>15.13</v>
      </c>
      <c r="I91" s="1">
        <v>170</v>
      </c>
      <c r="J91" s="1">
        <f t="shared" si="18"/>
        <v>2572100</v>
      </c>
      <c r="K91" s="1">
        <v>0</v>
      </c>
      <c r="L91" s="1">
        <f t="shared" si="19"/>
        <v>2572100</v>
      </c>
    </row>
    <row r="92" spans="1:12" x14ac:dyDescent="0.2">
      <c r="A92" s="1" t="s">
        <v>77</v>
      </c>
      <c r="B92" s="1" t="s">
        <v>248</v>
      </c>
      <c r="C92" s="1">
        <f t="shared" si="12"/>
        <v>10.7</v>
      </c>
      <c r="D92" s="1">
        <f t="shared" si="13"/>
        <v>11.145510835913313</v>
      </c>
      <c r="E92" s="1">
        <f t="shared" si="14"/>
        <v>11.52526099</v>
      </c>
      <c r="F92" s="1">
        <f t="shared" si="16"/>
        <v>128.45492125077399</v>
      </c>
      <c r="G92" s="1">
        <f t="shared" si="17"/>
        <v>139.155</v>
      </c>
      <c r="H92" s="1">
        <f t="shared" si="15"/>
        <v>15.13</v>
      </c>
      <c r="I92" s="1">
        <v>292</v>
      </c>
      <c r="J92" s="1">
        <f t="shared" si="18"/>
        <v>4417960</v>
      </c>
      <c r="K92" s="1">
        <v>0</v>
      </c>
      <c r="L92" s="1">
        <f t="shared" si="19"/>
        <v>4417960</v>
      </c>
    </row>
    <row r="93" spans="1:12" x14ac:dyDescent="0.2">
      <c r="A93" s="1" t="s">
        <v>77</v>
      </c>
      <c r="B93" s="1" t="s">
        <v>249</v>
      </c>
      <c r="C93" s="1">
        <f t="shared" si="12"/>
        <v>10.7</v>
      </c>
      <c r="D93" s="1">
        <f t="shared" si="13"/>
        <v>11.145510835913313</v>
      </c>
      <c r="E93" s="1">
        <f t="shared" si="14"/>
        <v>11.52526099</v>
      </c>
      <c r="F93" s="1">
        <f t="shared" si="16"/>
        <v>128.45492125077399</v>
      </c>
      <c r="G93" s="1">
        <f t="shared" si="17"/>
        <v>139.155</v>
      </c>
      <c r="H93" s="1">
        <f t="shared" si="15"/>
        <v>15.13</v>
      </c>
      <c r="I93" s="1">
        <v>292</v>
      </c>
      <c r="J93" s="1">
        <f t="shared" si="18"/>
        <v>4417960</v>
      </c>
      <c r="K93" s="1">
        <v>0</v>
      </c>
      <c r="L93" s="1">
        <f t="shared" si="19"/>
        <v>4417960</v>
      </c>
    </row>
    <row r="94" spans="1:12" x14ac:dyDescent="0.2">
      <c r="A94" s="1" t="s">
        <v>78</v>
      </c>
      <c r="B94" s="1" t="s">
        <v>250</v>
      </c>
      <c r="C94" s="1">
        <f t="shared" si="12"/>
        <v>2.37</v>
      </c>
      <c r="D94" s="1">
        <f t="shared" si="13"/>
        <v>10.285714285714286</v>
      </c>
      <c r="E94" s="1">
        <f t="shared" si="14"/>
        <v>12.24301736</v>
      </c>
      <c r="F94" s="1">
        <f t="shared" si="16"/>
        <v>125.92817856000001</v>
      </c>
      <c r="G94" s="1">
        <f t="shared" si="17"/>
        <v>128.298</v>
      </c>
      <c r="H94" s="1">
        <f t="shared" si="15"/>
        <v>47.88</v>
      </c>
      <c r="I94" s="1">
        <v>510</v>
      </c>
      <c r="J94" s="1">
        <f t="shared" si="18"/>
        <v>24418800.000000004</v>
      </c>
      <c r="K94" s="1">
        <v>0</v>
      </c>
      <c r="L94" s="1">
        <f t="shared" si="19"/>
        <v>24418800.000000004</v>
      </c>
    </row>
    <row r="95" spans="1:12" x14ac:dyDescent="0.2">
      <c r="A95" s="1" t="s">
        <v>79</v>
      </c>
      <c r="B95" s="1" t="s">
        <v>251</v>
      </c>
      <c r="C95" s="1">
        <f t="shared" si="12"/>
        <v>10.7</v>
      </c>
      <c r="D95" s="1">
        <f t="shared" si="13"/>
        <v>14.87603305785124</v>
      </c>
      <c r="E95" s="1">
        <f t="shared" si="14"/>
        <v>12.24301736</v>
      </c>
      <c r="F95" s="1">
        <f t="shared" si="16"/>
        <v>182.12753097520661</v>
      </c>
      <c r="G95" s="1">
        <f t="shared" si="17"/>
        <v>192.828</v>
      </c>
      <c r="H95" s="1">
        <f t="shared" si="15"/>
        <v>15.13</v>
      </c>
      <c r="I95" s="1">
        <v>56</v>
      </c>
      <c r="J95" s="1">
        <f t="shared" si="18"/>
        <v>847280.00000000012</v>
      </c>
      <c r="K95" s="1">
        <v>0</v>
      </c>
      <c r="L95" s="1">
        <f t="shared" si="19"/>
        <v>847280.00000000012</v>
      </c>
    </row>
    <row r="96" spans="1:12" x14ac:dyDescent="0.2">
      <c r="A96" s="1" t="s">
        <v>79</v>
      </c>
      <c r="B96" s="1" t="s">
        <v>252</v>
      </c>
      <c r="C96" s="1">
        <f t="shared" si="12"/>
        <v>10.7</v>
      </c>
      <c r="D96" s="1">
        <f t="shared" si="13"/>
        <v>14.87603305785124</v>
      </c>
      <c r="E96" s="1">
        <f t="shared" si="14"/>
        <v>12.24301736</v>
      </c>
      <c r="F96" s="1">
        <f t="shared" si="16"/>
        <v>182.12753097520661</v>
      </c>
      <c r="G96" s="1">
        <f t="shared" si="17"/>
        <v>192.828</v>
      </c>
      <c r="H96" s="1">
        <f t="shared" si="15"/>
        <v>15.13</v>
      </c>
      <c r="I96" s="1">
        <v>56</v>
      </c>
      <c r="J96" s="1">
        <f t="shared" si="18"/>
        <v>847280.00000000012</v>
      </c>
      <c r="K96" s="1">
        <v>0</v>
      </c>
      <c r="L96" s="1">
        <f t="shared" si="19"/>
        <v>847280.00000000012</v>
      </c>
    </row>
    <row r="97" spans="1:12" x14ac:dyDescent="0.2">
      <c r="A97" s="1" t="s">
        <v>79</v>
      </c>
      <c r="B97" s="1" t="s">
        <v>253</v>
      </c>
      <c r="C97" s="1">
        <f t="shared" si="12"/>
        <v>10.7</v>
      </c>
      <c r="D97" s="1">
        <f t="shared" si="13"/>
        <v>14.87603305785124</v>
      </c>
      <c r="E97" s="1">
        <f t="shared" si="14"/>
        <v>12.24301736</v>
      </c>
      <c r="F97" s="1">
        <f t="shared" si="16"/>
        <v>182.12753097520661</v>
      </c>
      <c r="G97" s="1">
        <f t="shared" si="17"/>
        <v>192.828</v>
      </c>
      <c r="H97" s="1">
        <f t="shared" si="15"/>
        <v>15.13</v>
      </c>
      <c r="I97" s="1">
        <v>56</v>
      </c>
      <c r="J97" s="1">
        <f t="shared" si="18"/>
        <v>847280.00000000012</v>
      </c>
      <c r="K97" s="1">
        <v>0</v>
      </c>
      <c r="L97" s="1">
        <f t="shared" si="19"/>
        <v>847280.00000000012</v>
      </c>
    </row>
    <row r="98" spans="1:12" x14ac:dyDescent="0.2">
      <c r="A98" s="1" t="s">
        <v>79</v>
      </c>
      <c r="B98" s="1" t="s">
        <v>254</v>
      </c>
      <c r="C98" s="1">
        <f t="shared" si="12"/>
        <v>10.7</v>
      </c>
      <c r="D98" s="1">
        <f t="shared" si="13"/>
        <v>14.87603305785124</v>
      </c>
      <c r="E98" s="1">
        <f t="shared" si="14"/>
        <v>12.24301736</v>
      </c>
      <c r="F98" s="1">
        <f t="shared" si="16"/>
        <v>182.12753097520661</v>
      </c>
      <c r="G98" s="1">
        <f t="shared" si="17"/>
        <v>192.828</v>
      </c>
      <c r="H98" s="1">
        <f t="shared" si="15"/>
        <v>15.13</v>
      </c>
      <c r="I98" s="1">
        <v>56</v>
      </c>
      <c r="J98" s="1">
        <f t="shared" si="18"/>
        <v>847280.00000000012</v>
      </c>
      <c r="K98" s="1">
        <v>0</v>
      </c>
      <c r="L98" s="1">
        <f t="shared" si="19"/>
        <v>847280.00000000012</v>
      </c>
    </row>
    <row r="99" spans="1:12" x14ac:dyDescent="0.2">
      <c r="A99" s="1" t="s">
        <v>79</v>
      </c>
      <c r="B99" s="1" t="s">
        <v>255</v>
      </c>
      <c r="C99" s="1">
        <f t="shared" si="12"/>
        <v>10.7</v>
      </c>
      <c r="D99" s="1">
        <f t="shared" si="13"/>
        <v>14.87603305785124</v>
      </c>
      <c r="E99" s="1">
        <f t="shared" si="14"/>
        <v>12.24301736</v>
      </c>
      <c r="F99" s="1">
        <f t="shared" si="16"/>
        <v>182.12753097520661</v>
      </c>
      <c r="G99" s="1">
        <f t="shared" si="17"/>
        <v>192.828</v>
      </c>
      <c r="H99" s="1">
        <f t="shared" si="15"/>
        <v>15.13</v>
      </c>
      <c r="I99" s="1">
        <v>56</v>
      </c>
      <c r="J99" s="1">
        <f t="shared" si="18"/>
        <v>847280.00000000012</v>
      </c>
      <c r="K99" s="1">
        <v>0</v>
      </c>
      <c r="L99" s="1">
        <f t="shared" si="19"/>
        <v>847280.00000000012</v>
      </c>
    </row>
    <row r="100" spans="1:12" x14ac:dyDescent="0.2">
      <c r="A100" s="1" t="s">
        <v>79</v>
      </c>
      <c r="B100" s="1" t="s">
        <v>256</v>
      </c>
      <c r="C100" s="1">
        <f t="shared" ref="C100:C131" si="20">VLOOKUP(A100,cost_data,3,FALSE)</f>
        <v>10.7</v>
      </c>
      <c r="D100" s="1">
        <f t="shared" ref="D100:D131" si="21">VLOOKUP(A100,cost_data,4,FALSE)</f>
        <v>14.87603305785124</v>
      </c>
      <c r="E100" s="1">
        <f t="shared" ref="E100:E131" si="22">VLOOKUP(A100,cost_data,5,FALSE)</f>
        <v>12.24301736</v>
      </c>
      <c r="F100" s="1">
        <f t="shared" si="16"/>
        <v>182.12753097520661</v>
      </c>
      <c r="G100" s="1">
        <f t="shared" si="17"/>
        <v>192.828</v>
      </c>
      <c r="H100" s="1">
        <f t="shared" ref="H100:H131" si="23">VLOOKUP(A100,cost_data,8,FALSE)</f>
        <v>15.13</v>
      </c>
      <c r="I100" s="1">
        <v>56</v>
      </c>
      <c r="J100" s="1">
        <f t="shared" si="18"/>
        <v>847280.00000000012</v>
      </c>
      <c r="K100" s="1">
        <v>0</v>
      </c>
      <c r="L100" s="1">
        <f t="shared" si="19"/>
        <v>847280.00000000012</v>
      </c>
    </row>
    <row r="101" spans="1:12" x14ac:dyDescent="0.2">
      <c r="A101" s="1" t="s">
        <v>80</v>
      </c>
      <c r="B101" s="1" t="s">
        <v>257</v>
      </c>
      <c r="C101" s="1">
        <f t="shared" si="20"/>
        <v>10.7</v>
      </c>
      <c r="D101" s="1">
        <f t="shared" si="21"/>
        <v>14.87603305785124</v>
      </c>
      <c r="E101" s="1">
        <f t="shared" si="22"/>
        <v>12.427583289999999</v>
      </c>
      <c r="F101" s="1">
        <f t="shared" si="16"/>
        <v>184.87313985123967</v>
      </c>
      <c r="G101" s="1">
        <f t="shared" si="17"/>
        <v>195.57300000000001</v>
      </c>
      <c r="H101" s="1">
        <f t="shared" si="23"/>
        <v>15.13</v>
      </c>
      <c r="I101" s="1">
        <v>216</v>
      </c>
      <c r="J101" s="1">
        <f t="shared" si="18"/>
        <v>3268080.0000000005</v>
      </c>
      <c r="K101" s="1">
        <v>0</v>
      </c>
      <c r="L101" s="1">
        <f t="shared" si="19"/>
        <v>3268080.0000000005</v>
      </c>
    </row>
    <row r="102" spans="1:12" x14ac:dyDescent="0.2">
      <c r="A102" s="1" t="s">
        <v>81</v>
      </c>
      <c r="B102" s="1" t="s">
        <v>258</v>
      </c>
      <c r="C102" s="1">
        <f t="shared" si="20"/>
        <v>10.7</v>
      </c>
      <c r="D102" s="1">
        <f t="shared" si="21"/>
        <v>13.688212927756652</v>
      </c>
      <c r="E102" s="1">
        <f t="shared" si="22"/>
        <v>12.427583289999999</v>
      </c>
      <c r="F102" s="1">
        <f t="shared" si="16"/>
        <v>170.11140625095052</v>
      </c>
      <c r="G102" s="1">
        <f t="shared" si="17"/>
        <v>180.81100000000001</v>
      </c>
      <c r="H102" s="1">
        <f t="shared" si="23"/>
        <v>15.13</v>
      </c>
      <c r="I102" s="1">
        <v>47</v>
      </c>
      <c r="J102" s="1">
        <f t="shared" si="18"/>
        <v>711110</v>
      </c>
      <c r="K102" s="1">
        <v>0</v>
      </c>
      <c r="L102" s="1">
        <f t="shared" si="19"/>
        <v>711110</v>
      </c>
    </row>
    <row r="103" spans="1:12" x14ac:dyDescent="0.2">
      <c r="A103" s="1" t="s">
        <v>81</v>
      </c>
      <c r="B103" s="1" t="s">
        <v>259</v>
      </c>
      <c r="C103" s="1">
        <f t="shared" si="20"/>
        <v>10.7</v>
      </c>
      <c r="D103" s="1">
        <f t="shared" si="21"/>
        <v>13.688212927756652</v>
      </c>
      <c r="E103" s="1">
        <f t="shared" si="22"/>
        <v>12.427583289999999</v>
      </c>
      <c r="F103" s="1">
        <f t="shared" si="16"/>
        <v>170.11140625095052</v>
      </c>
      <c r="G103" s="1">
        <f t="shared" si="17"/>
        <v>180.81100000000001</v>
      </c>
      <c r="H103" s="1">
        <f t="shared" si="23"/>
        <v>15.13</v>
      </c>
      <c r="I103" s="1">
        <v>47</v>
      </c>
      <c r="J103" s="1">
        <f t="shared" si="18"/>
        <v>711110</v>
      </c>
      <c r="K103" s="1">
        <v>0</v>
      </c>
      <c r="L103" s="1">
        <f t="shared" si="19"/>
        <v>711110</v>
      </c>
    </row>
    <row r="104" spans="1:12" x14ac:dyDescent="0.2">
      <c r="A104" s="1" t="s">
        <v>81</v>
      </c>
      <c r="B104" s="1" t="s">
        <v>260</v>
      </c>
      <c r="C104" s="1">
        <f t="shared" si="20"/>
        <v>10.7</v>
      </c>
      <c r="D104" s="1">
        <f t="shared" si="21"/>
        <v>13.688212927756652</v>
      </c>
      <c r="E104" s="1">
        <f t="shared" si="22"/>
        <v>12.427583289999999</v>
      </c>
      <c r="F104" s="1">
        <f t="shared" si="16"/>
        <v>170.11140625095052</v>
      </c>
      <c r="G104" s="1">
        <f t="shared" si="17"/>
        <v>180.81100000000001</v>
      </c>
      <c r="H104" s="1">
        <f t="shared" si="23"/>
        <v>15.13</v>
      </c>
      <c r="I104" s="1">
        <v>49</v>
      </c>
      <c r="J104" s="1">
        <f t="shared" si="18"/>
        <v>741370</v>
      </c>
      <c r="K104" s="1">
        <v>0</v>
      </c>
      <c r="L104" s="1">
        <f t="shared" si="19"/>
        <v>741370</v>
      </c>
    </row>
    <row r="105" spans="1:12" x14ac:dyDescent="0.2">
      <c r="A105" s="1" t="s">
        <v>82</v>
      </c>
      <c r="B105" s="1" t="s">
        <v>261</v>
      </c>
      <c r="C105" s="1">
        <f t="shared" si="20"/>
        <v>10.7</v>
      </c>
      <c r="D105" s="1">
        <f t="shared" si="21"/>
        <v>11.881188118811883</v>
      </c>
      <c r="E105" s="1">
        <f t="shared" si="22"/>
        <v>12.427583289999999</v>
      </c>
      <c r="F105" s="1">
        <f t="shared" si="16"/>
        <v>147.65445493069308</v>
      </c>
      <c r="G105" s="1">
        <f t="shared" si="17"/>
        <v>158.35400000000001</v>
      </c>
      <c r="H105" s="1">
        <f t="shared" si="23"/>
        <v>15.13</v>
      </c>
      <c r="I105" s="1">
        <v>42</v>
      </c>
      <c r="J105" s="1">
        <f t="shared" si="18"/>
        <v>635460</v>
      </c>
      <c r="K105" s="1">
        <v>0</v>
      </c>
      <c r="L105" s="1">
        <f t="shared" si="19"/>
        <v>635460</v>
      </c>
    </row>
    <row r="106" spans="1:12" x14ac:dyDescent="0.2">
      <c r="A106" s="1" t="s">
        <v>82</v>
      </c>
      <c r="B106" s="1" t="s">
        <v>262</v>
      </c>
      <c r="C106" s="1">
        <f t="shared" si="20"/>
        <v>10.7</v>
      </c>
      <c r="D106" s="1">
        <f t="shared" si="21"/>
        <v>11.881188118811883</v>
      </c>
      <c r="E106" s="1">
        <f t="shared" si="22"/>
        <v>12.427583289999999</v>
      </c>
      <c r="F106" s="1">
        <f t="shared" si="16"/>
        <v>147.65445493069308</v>
      </c>
      <c r="G106" s="1">
        <f t="shared" si="17"/>
        <v>158.35400000000001</v>
      </c>
      <c r="H106" s="1">
        <f t="shared" si="23"/>
        <v>15.13</v>
      </c>
      <c r="I106" s="1">
        <v>42</v>
      </c>
      <c r="J106" s="1">
        <f t="shared" si="18"/>
        <v>635460</v>
      </c>
      <c r="K106" s="1">
        <v>0</v>
      </c>
      <c r="L106" s="1">
        <f t="shared" si="19"/>
        <v>635460</v>
      </c>
    </row>
    <row r="107" spans="1:12" x14ac:dyDescent="0.2">
      <c r="A107" s="1" t="s">
        <v>83</v>
      </c>
      <c r="B107" s="1" t="s">
        <v>263</v>
      </c>
      <c r="C107" s="1">
        <f t="shared" si="20"/>
        <v>10.7</v>
      </c>
      <c r="D107" s="1">
        <f t="shared" si="21"/>
        <v>12.7208480565371</v>
      </c>
      <c r="E107" s="1">
        <f t="shared" si="22"/>
        <v>12.427583289999999</v>
      </c>
      <c r="F107" s="1">
        <f t="shared" si="16"/>
        <v>158.08939874204944</v>
      </c>
      <c r="G107" s="1">
        <f t="shared" si="17"/>
        <v>168.78899999999999</v>
      </c>
      <c r="H107" s="1">
        <f t="shared" si="23"/>
        <v>15.13</v>
      </c>
      <c r="I107" s="1">
        <v>90</v>
      </c>
      <c r="J107" s="1">
        <f t="shared" si="18"/>
        <v>1361700</v>
      </c>
      <c r="K107" s="1">
        <v>0</v>
      </c>
      <c r="L107" s="1">
        <f t="shared" si="19"/>
        <v>1361700</v>
      </c>
    </row>
    <row r="108" spans="1:12" x14ac:dyDescent="0.2">
      <c r="A108" s="1" t="s">
        <v>84</v>
      </c>
      <c r="B108" s="1" t="s">
        <v>264</v>
      </c>
      <c r="C108" s="1">
        <f t="shared" si="20"/>
        <v>7.49</v>
      </c>
      <c r="D108" s="1">
        <f t="shared" si="21"/>
        <v>8.1632653061224492</v>
      </c>
      <c r="E108" s="1">
        <f t="shared" si="22"/>
        <v>11.40221704</v>
      </c>
      <c r="F108" s="1">
        <f t="shared" si="16"/>
        <v>93.079322775510207</v>
      </c>
      <c r="G108" s="1">
        <f t="shared" si="17"/>
        <v>100.569</v>
      </c>
      <c r="H108" s="1">
        <f t="shared" si="23"/>
        <v>10.67</v>
      </c>
      <c r="I108" s="1">
        <v>188</v>
      </c>
      <c r="J108" s="1">
        <f t="shared" si="18"/>
        <v>2005960</v>
      </c>
      <c r="K108" s="1">
        <v>0</v>
      </c>
      <c r="L108" s="1">
        <f t="shared" si="19"/>
        <v>2005960</v>
      </c>
    </row>
    <row r="109" spans="1:12" x14ac:dyDescent="0.2">
      <c r="A109" s="1" t="s">
        <v>85</v>
      </c>
      <c r="B109" s="1" t="s">
        <v>265</v>
      </c>
      <c r="C109" s="1">
        <f t="shared" si="20"/>
        <v>7.49</v>
      </c>
      <c r="D109" s="1">
        <f t="shared" si="21"/>
        <v>7.3469387755102042</v>
      </c>
      <c r="E109" s="1">
        <f t="shared" si="22"/>
        <v>11.914900169999999</v>
      </c>
      <c r="F109" s="1">
        <f t="shared" si="16"/>
        <v>87.538042065306115</v>
      </c>
      <c r="G109" s="1">
        <f t="shared" si="17"/>
        <v>95.028000000000006</v>
      </c>
      <c r="H109" s="1">
        <f t="shared" si="23"/>
        <v>10.67</v>
      </c>
      <c r="I109" s="1">
        <v>529</v>
      </c>
      <c r="J109" s="1">
        <f t="shared" si="18"/>
        <v>5644430</v>
      </c>
      <c r="K109" s="1">
        <v>0</v>
      </c>
      <c r="L109" s="1">
        <f t="shared" si="19"/>
        <v>5644430</v>
      </c>
    </row>
    <row r="110" spans="1:12" x14ac:dyDescent="0.2">
      <c r="A110" s="1" t="s">
        <v>86</v>
      </c>
      <c r="B110" s="1" t="s">
        <v>266</v>
      </c>
      <c r="C110" s="1">
        <f t="shared" si="20"/>
        <v>10.7</v>
      </c>
      <c r="D110" s="1">
        <f t="shared" si="21"/>
        <v>10.714285714285714</v>
      </c>
      <c r="E110" s="1">
        <f t="shared" si="22"/>
        <v>12.17124173</v>
      </c>
      <c r="F110" s="1">
        <f t="shared" si="16"/>
        <v>130.40616139285714</v>
      </c>
      <c r="G110" s="1">
        <f t="shared" si="17"/>
        <v>141.10599999999999</v>
      </c>
      <c r="H110" s="1">
        <f t="shared" si="23"/>
        <v>15.13</v>
      </c>
      <c r="I110" s="1">
        <v>29</v>
      </c>
      <c r="J110" s="1">
        <f t="shared" si="18"/>
        <v>438770.00000000006</v>
      </c>
      <c r="K110" s="1">
        <v>0</v>
      </c>
      <c r="L110" s="1">
        <f t="shared" si="19"/>
        <v>438770.00000000006</v>
      </c>
    </row>
    <row r="111" spans="1:12" x14ac:dyDescent="0.2">
      <c r="A111" s="1" t="s">
        <v>86</v>
      </c>
      <c r="B111" s="1" t="s">
        <v>267</v>
      </c>
      <c r="C111" s="1">
        <f t="shared" si="20"/>
        <v>10.7</v>
      </c>
      <c r="D111" s="1">
        <f t="shared" si="21"/>
        <v>10.714285714285714</v>
      </c>
      <c r="E111" s="1">
        <f t="shared" si="22"/>
        <v>12.17124173</v>
      </c>
      <c r="F111" s="1">
        <f t="shared" si="16"/>
        <v>130.40616139285714</v>
      </c>
      <c r="G111" s="1">
        <f t="shared" si="17"/>
        <v>141.10599999999999</v>
      </c>
      <c r="H111" s="1">
        <f t="shared" si="23"/>
        <v>15.13</v>
      </c>
      <c r="I111" s="1">
        <v>29</v>
      </c>
      <c r="J111" s="1">
        <f t="shared" si="18"/>
        <v>438770.00000000006</v>
      </c>
      <c r="K111" s="1">
        <v>0</v>
      </c>
      <c r="L111" s="1">
        <f t="shared" si="19"/>
        <v>438770.00000000006</v>
      </c>
    </row>
    <row r="112" spans="1:12" x14ac:dyDescent="0.2">
      <c r="A112" s="1" t="s">
        <v>86</v>
      </c>
      <c r="B112" s="1" t="s">
        <v>268</v>
      </c>
      <c r="C112" s="1">
        <f t="shared" si="20"/>
        <v>10.7</v>
      </c>
      <c r="D112" s="1">
        <f t="shared" si="21"/>
        <v>10.714285714285714</v>
      </c>
      <c r="E112" s="1">
        <f t="shared" si="22"/>
        <v>12.17124173</v>
      </c>
      <c r="F112" s="1">
        <f t="shared" si="16"/>
        <v>130.40616139285714</v>
      </c>
      <c r="G112" s="1">
        <f t="shared" si="17"/>
        <v>141.10599999999999</v>
      </c>
      <c r="H112" s="1">
        <f t="shared" si="23"/>
        <v>15.13</v>
      </c>
      <c r="I112" s="1">
        <v>23</v>
      </c>
      <c r="J112" s="1">
        <f t="shared" si="18"/>
        <v>347990</v>
      </c>
      <c r="K112" s="1">
        <v>0</v>
      </c>
      <c r="L112" s="1">
        <f t="shared" si="19"/>
        <v>347990</v>
      </c>
    </row>
    <row r="113" spans="1:12" x14ac:dyDescent="0.2">
      <c r="A113" s="1" t="s">
        <v>86</v>
      </c>
      <c r="B113" s="1" t="s">
        <v>269</v>
      </c>
      <c r="C113" s="1">
        <f t="shared" si="20"/>
        <v>10.7</v>
      </c>
      <c r="D113" s="1">
        <f t="shared" si="21"/>
        <v>10.714285714285714</v>
      </c>
      <c r="E113" s="1">
        <f t="shared" si="22"/>
        <v>12.17124173</v>
      </c>
      <c r="F113" s="1">
        <f t="shared" si="16"/>
        <v>130.40616139285714</v>
      </c>
      <c r="G113" s="1">
        <f t="shared" si="17"/>
        <v>141.10599999999999</v>
      </c>
      <c r="H113" s="1">
        <f t="shared" si="23"/>
        <v>15.13</v>
      </c>
      <c r="I113" s="1">
        <v>23</v>
      </c>
      <c r="J113" s="1">
        <f t="shared" si="18"/>
        <v>347990</v>
      </c>
      <c r="K113" s="1">
        <v>0</v>
      </c>
      <c r="L113" s="1">
        <f t="shared" si="19"/>
        <v>347990</v>
      </c>
    </row>
    <row r="114" spans="1:12" x14ac:dyDescent="0.2">
      <c r="A114" s="1" t="s">
        <v>86</v>
      </c>
      <c r="B114" s="1" t="s">
        <v>270</v>
      </c>
      <c r="C114" s="1">
        <f t="shared" si="20"/>
        <v>10.7</v>
      </c>
      <c r="D114" s="1">
        <f t="shared" si="21"/>
        <v>10.714285714285714</v>
      </c>
      <c r="E114" s="1">
        <f t="shared" si="22"/>
        <v>12.17124173</v>
      </c>
      <c r="F114" s="1">
        <f t="shared" si="16"/>
        <v>130.40616139285714</v>
      </c>
      <c r="G114" s="1">
        <f t="shared" si="17"/>
        <v>141.10599999999999</v>
      </c>
      <c r="H114" s="1">
        <f t="shared" si="23"/>
        <v>15.13</v>
      </c>
      <c r="I114" s="1">
        <v>120</v>
      </c>
      <c r="J114" s="1">
        <f t="shared" si="18"/>
        <v>1815600.0000000002</v>
      </c>
      <c r="K114" s="1">
        <v>0</v>
      </c>
      <c r="L114" s="1">
        <f t="shared" si="19"/>
        <v>1815600.0000000002</v>
      </c>
    </row>
    <row r="115" spans="1:12" x14ac:dyDescent="0.2">
      <c r="A115" s="1" t="s">
        <v>87</v>
      </c>
      <c r="B115" s="1" t="s">
        <v>271</v>
      </c>
      <c r="C115" s="1">
        <f t="shared" si="20"/>
        <v>2.37</v>
      </c>
      <c r="D115" s="1">
        <f t="shared" si="21"/>
        <v>11.428571428571429</v>
      </c>
      <c r="E115" s="1">
        <f t="shared" si="22"/>
        <v>12.427583289999999</v>
      </c>
      <c r="F115" s="1">
        <f t="shared" si="16"/>
        <v>142.02952331428571</v>
      </c>
      <c r="G115" s="1">
        <f t="shared" si="17"/>
        <v>144.4</v>
      </c>
      <c r="H115" s="1">
        <f t="shared" si="23"/>
        <v>47.88</v>
      </c>
      <c r="I115" s="1">
        <v>120</v>
      </c>
      <c r="J115" s="1">
        <f t="shared" si="18"/>
        <v>5745600</v>
      </c>
      <c r="K115" s="1">
        <v>0</v>
      </c>
      <c r="L115" s="1">
        <f t="shared" si="19"/>
        <v>5745600</v>
      </c>
    </row>
    <row r="116" spans="1:12" x14ac:dyDescent="0.2">
      <c r="A116" s="1" t="s">
        <v>87</v>
      </c>
      <c r="B116" s="1" t="s">
        <v>272</v>
      </c>
      <c r="C116" s="1">
        <f t="shared" si="20"/>
        <v>2.37</v>
      </c>
      <c r="D116" s="1">
        <f t="shared" si="21"/>
        <v>11.428571428571429</v>
      </c>
      <c r="E116" s="1">
        <f t="shared" si="22"/>
        <v>12.427583289999999</v>
      </c>
      <c r="F116" s="1">
        <f t="shared" si="16"/>
        <v>142.02952331428571</v>
      </c>
      <c r="G116" s="1">
        <f t="shared" si="17"/>
        <v>144.4</v>
      </c>
      <c r="H116" s="1">
        <f t="shared" si="23"/>
        <v>47.88</v>
      </c>
      <c r="I116" s="1">
        <v>120</v>
      </c>
      <c r="J116" s="1">
        <f t="shared" si="18"/>
        <v>5745600</v>
      </c>
      <c r="K116" s="1">
        <v>0</v>
      </c>
      <c r="L116" s="1">
        <f t="shared" si="19"/>
        <v>5745600</v>
      </c>
    </row>
    <row r="117" spans="1:12" x14ac:dyDescent="0.2">
      <c r="A117" s="1" t="s">
        <v>87</v>
      </c>
      <c r="B117" s="1" t="s">
        <v>273</v>
      </c>
      <c r="C117" s="1">
        <f t="shared" si="20"/>
        <v>2.37</v>
      </c>
      <c r="D117" s="1">
        <f t="shared" si="21"/>
        <v>11.428571428571429</v>
      </c>
      <c r="E117" s="1">
        <f t="shared" si="22"/>
        <v>12.427583289999999</v>
      </c>
      <c r="F117" s="1">
        <f t="shared" si="16"/>
        <v>142.02952331428571</v>
      </c>
      <c r="G117" s="1">
        <f t="shared" si="17"/>
        <v>144.4</v>
      </c>
      <c r="H117" s="1">
        <f t="shared" si="23"/>
        <v>47.88</v>
      </c>
      <c r="I117" s="1">
        <v>120</v>
      </c>
      <c r="J117" s="1">
        <f t="shared" si="18"/>
        <v>5745600</v>
      </c>
      <c r="K117" s="1">
        <v>0</v>
      </c>
      <c r="L117" s="1">
        <f t="shared" si="19"/>
        <v>5745600</v>
      </c>
    </row>
    <row r="118" spans="1:12" x14ac:dyDescent="0.2">
      <c r="A118" s="1" t="s">
        <v>87</v>
      </c>
      <c r="B118" s="1" t="s">
        <v>274</v>
      </c>
      <c r="C118" s="1">
        <f t="shared" si="20"/>
        <v>2.37</v>
      </c>
      <c r="D118" s="1">
        <f t="shared" si="21"/>
        <v>11.428571428571429</v>
      </c>
      <c r="E118" s="1">
        <f t="shared" si="22"/>
        <v>12.427583289999999</v>
      </c>
      <c r="F118" s="1">
        <f t="shared" si="16"/>
        <v>142.02952331428571</v>
      </c>
      <c r="G118" s="1">
        <f t="shared" si="17"/>
        <v>144.4</v>
      </c>
      <c r="H118" s="1">
        <f t="shared" si="23"/>
        <v>47.88</v>
      </c>
      <c r="I118" s="1">
        <v>120</v>
      </c>
      <c r="J118" s="1">
        <f t="shared" si="18"/>
        <v>5745600</v>
      </c>
      <c r="K118" s="1">
        <v>0</v>
      </c>
      <c r="L118" s="1">
        <f t="shared" si="19"/>
        <v>5745600</v>
      </c>
    </row>
    <row r="119" spans="1:12" x14ac:dyDescent="0.2">
      <c r="A119" s="1" t="s">
        <v>88</v>
      </c>
      <c r="B119" s="1" t="s">
        <v>275</v>
      </c>
      <c r="C119" s="1">
        <f t="shared" si="20"/>
        <v>2.37</v>
      </c>
      <c r="D119" s="1">
        <f t="shared" si="21"/>
        <v>10.714285714285714</v>
      </c>
      <c r="E119" s="1">
        <f t="shared" si="22"/>
        <v>12.427583289999999</v>
      </c>
      <c r="F119" s="1">
        <f t="shared" si="16"/>
        <v>133.15267810714283</v>
      </c>
      <c r="G119" s="1">
        <f t="shared" si="17"/>
        <v>135.523</v>
      </c>
      <c r="H119" s="1">
        <f t="shared" si="23"/>
        <v>47.88</v>
      </c>
      <c r="I119" s="1">
        <v>200</v>
      </c>
      <c r="J119" s="1">
        <f t="shared" si="18"/>
        <v>9576000</v>
      </c>
      <c r="K119" s="1">
        <v>0</v>
      </c>
      <c r="L119" s="1">
        <f t="shared" si="19"/>
        <v>9576000</v>
      </c>
    </row>
    <row r="120" spans="1:12" x14ac:dyDescent="0.2">
      <c r="A120" s="1" t="s">
        <v>88</v>
      </c>
      <c r="B120" s="1" t="s">
        <v>276</v>
      </c>
      <c r="C120" s="1">
        <f t="shared" si="20"/>
        <v>2.37</v>
      </c>
      <c r="D120" s="1">
        <f t="shared" si="21"/>
        <v>10.714285714285714</v>
      </c>
      <c r="E120" s="1">
        <f t="shared" si="22"/>
        <v>12.427583289999999</v>
      </c>
      <c r="F120" s="1">
        <f t="shared" si="16"/>
        <v>133.15267810714283</v>
      </c>
      <c r="G120" s="1">
        <f t="shared" si="17"/>
        <v>135.523</v>
      </c>
      <c r="H120" s="1">
        <f t="shared" si="23"/>
        <v>47.88</v>
      </c>
      <c r="I120" s="1">
        <v>200</v>
      </c>
      <c r="J120" s="1">
        <f t="shared" si="18"/>
        <v>9576000</v>
      </c>
      <c r="K120" s="1">
        <v>0</v>
      </c>
      <c r="L120" s="1">
        <f t="shared" si="19"/>
        <v>9576000</v>
      </c>
    </row>
    <row r="121" spans="1:12" x14ac:dyDescent="0.2">
      <c r="A121" s="1" t="s">
        <v>88</v>
      </c>
      <c r="B121" s="1" t="s">
        <v>277</v>
      </c>
      <c r="C121" s="1">
        <f t="shared" si="20"/>
        <v>2.37</v>
      </c>
      <c r="D121" s="1">
        <f t="shared" si="21"/>
        <v>10.714285714285714</v>
      </c>
      <c r="E121" s="1">
        <f t="shared" si="22"/>
        <v>12.427583289999999</v>
      </c>
      <c r="F121" s="1">
        <f t="shared" si="16"/>
        <v>133.15267810714283</v>
      </c>
      <c r="G121" s="1">
        <f t="shared" si="17"/>
        <v>135.523</v>
      </c>
      <c r="H121" s="1">
        <f t="shared" si="23"/>
        <v>47.88</v>
      </c>
      <c r="I121" s="1">
        <v>200</v>
      </c>
      <c r="J121" s="1">
        <f t="shared" si="18"/>
        <v>9576000</v>
      </c>
      <c r="K121" s="1">
        <v>0</v>
      </c>
      <c r="L121" s="1">
        <f t="shared" si="19"/>
        <v>9576000</v>
      </c>
    </row>
    <row r="122" spans="1:12" x14ac:dyDescent="0.2">
      <c r="A122" s="1" t="s">
        <v>88</v>
      </c>
      <c r="B122" s="1" t="s">
        <v>278</v>
      </c>
      <c r="C122" s="1">
        <f t="shared" si="20"/>
        <v>2.37</v>
      </c>
      <c r="D122" s="1">
        <f t="shared" si="21"/>
        <v>10.714285714285714</v>
      </c>
      <c r="E122" s="1">
        <f t="shared" si="22"/>
        <v>12.427583289999999</v>
      </c>
      <c r="F122" s="1">
        <f t="shared" si="16"/>
        <v>133.15267810714283</v>
      </c>
      <c r="G122" s="1">
        <f t="shared" si="17"/>
        <v>135.523</v>
      </c>
      <c r="H122" s="1">
        <f t="shared" si="23"/>
        <v>47.88</v>
      </c>
      <c r="I122" s="1">
        <v>200</v>
      </c>
      <c r="J122" s="1">
        <f t="shared" si="18"/>
        <v>9576000</v>
      </c>
      <c r="K122" s="1">
        <v>0</v>
      </c>
      <c r="L122" s="1">
        <f t="shared" si="19"/>
        <v>9576000</v>
      </c>
    </row>
    <row r="123" spans="1:12" x14ac:dyDescent="0.2">
      <c r="A123" s="1" t="s">
        <v>89</v>
      </c>
      <c r="B123" s="1" t="s">
        <v>279</v>
      </c>
      <c r="C123" s="1">
        <f t="shared" si="20"/>
        <v>10.7</v>
      </c>
      <c r="D123" s="1">
        <f t="shared" si="21"/>
        <v>12.040133779264215</v>
      </c>
      <c r="E123" s="1">
        <f t="shared" si="22"/>
        <v>13.217115290000001</v>
      </c>
      <c r="F123" s="1">
        <f t="shared" si="16"/>
        <v>159.13583626755855</v>
      </c>
      <c r="G123" s="1">
        <f t="shared" si="17"/>
        <v>169.83600000000001</v>
      </c>
      <c r="H123" s="1">
        <f t="shared" si="23"/>
        <v>15.13</v>
      </c>
      <c r="I123" s="1">
        <v>35</v>
      </c>
      <c r="J123" s="1">
        <f t="shared" si="18"/>
        <v>529550.00000000012</v>
      </c>
      <c r="K123" s="1">
        <v>0</v>
      </c>
      <c r="L123" s="1">
        <f t="shared" si="19"/>
        <v>529550.00000000012</v>
      </c>
    </row>
    <row r="124" spans="1:12" x14ac:dyDescent="0.2">
      <c r="A124" s="1" t="s">
        <v>89</v>
      </c>
      <c r="B124" s="1" t="s">
        <v>280</v>
      </c>
      <c r="C124" s="1">
        <f t="shared" si="20"/>
        <v>10.7</v>
      </c>
      <c r="D124" s="1">
        <f t="shared" si="21"/>
        <v>12.040133779264215</v>
      </c>
      <c r="E124" s="1">
        <f t="shared" si="22"/>
        <v>13.217115290000001</v>
      </c>
      <c r="F124" s="1">
        <f t="shared" si="16"/>
        <v>159.13583626755855</v>
      </c>
      <c r="G124" s="1">
        <f t="shared" si="17"/>
        <v>169.83600000000001</v>
      </c>
      <c r="H124" s="1">
        <f t="shared" si="23"/>
        <v>15.13</v>
      </c>
      <c r="I124" s="1">
        <v>35</v>
      </c>
      <c r="J124" s="1">
        <f t="shared" si="18"/>
        <v>529550.00000000012</v>
      </c>
      <c r="K124" s="1">
        <v>0</v>
      </c>
      <c r="L124" s="1">
        <f t="shared" si="19"/>
        <v>529550.00000000012</v>
      </c>
    </row>
    <row r="125" spans="1:12" x14ac:dyDescent="0.2">
      <c r="A125" s="1" t="s">
        <v>89</v>
      </c>
      <c r="B125" s="1" t="s">
        <v>281</v>
      </c>
      <c r="C125" s="1">
        <f t="shared" si="20"/>
        <v>10.7</v>
      </c>
      <c r="D125" s="1">
        <f t="shared" si="21"/>
        <v>12.040133779264215</v>
      </c>
      <c r="E125" s="1">
        <f t="shared" si="22"/>
        <v>13.217115290000001</v>
      </c>
      <c r="F125" s="1">
        <f t="shared" si="16"/>
        <v>159.13583626755855</v>
      </c>
      <c r="G125" s="1">
        <f t="shared" si="17"/>
        <v>169.83600000000001</v>
      </c>
      <c r="H125" s="1">
        <f t="shared" si="23"/>
        <v>15.13</v>
      </c>
      <c r="I125" s="1">
        <v>35</v>
      </c>
      <c r="J125" s="1">
        <f t="shared" si="18"/>
        <v>529550.00000000012</v>
      </c>
      <c r="K125" s="1">
        <v>0</v>
      </c>
      <c r="L125" s="1">
        <f t="shared" si="19"/>
        <v>529550.00000000012</v>
      </c>
    </row>
    <row r="126" spans="1:12" x14ac:dyDescent="0.2">
      <c r="A126" s="1" t="s">
        <v>90</v>
      </c>
      <c r="B126" s="1" t="s">
        <v>282</v>
      </c>
      <c r="C126" s="1">
        <f t="shared" si="20"/>
        <v>7.49</v>
      </c>
      <c r="D126" s="1">
        <f t="shared" si="21"/>
        <v>7.2874493927125501</v>
      </c>
      <c r="E126" s="1">
        <f t="shared" si="22"/>
        <v>13.217115290000001</v>
      </c>
      <c r="F126" s="1">
        <f t="shared" si="16"/>
        <v>96.31905879352226</v>
      </c>
      <c r="G126" s="1">
        <f t="shared" si="17"/>
        <v>103.809</v>
      </c>
      <c r="H126" s="1">
        <f t="shared" si="23"/>
        <v>107.21</v>
      </c>
      <c r="I126" s="1">
        <v>208</v>
      </c>
      <c r="J126" s="1">
        <f t="shared" si="18"/>
        <v>22299680</v>
      </c>
      <c r="K126" s="1">
        <v>0</v>
      </c>
      <c r="L126" s="1">
        <f t="shared" si="19"/>
        <v>22299680</v>
      </c>
    </row>
    <row r="127" spans="1:12" x14ac:dyDescent="0.2">
      <c r="A127" s="1" t="s">
        <v>91</v>
      </c>
      <c r="B127" s="1" t="s">
        <v>283</v>
      </c>
      <c r="C127" s="1">
        <f t="shared" si="20"/>
        <v>10.7</v>
      </c>
      <c r="D127" s="1">
        <f t="shared" si="21"/>
        <v>12.7208480565371</v>
      </c>
      <c r="E127" s="1">
        <f t="shared" si="22"/>
        <v>13.217115290000001</v>
      </c>
      <c r="F127" s="1">
        <f t="shared" si="16"/>
        <v>168.13291534982329</v>
      </c>
      <c r="G127" s="1">
        <f t="shared" si="17"/>
        <v>178.833</v>
      </c>
      <c r="H127" s="1">
        <f t="shared" si="23"/>
        <v>15.13</v>
      </c>
      <c r="I127" s="1">
        <v>58</v>
      </c>
      <c r="J127" s="1">
        <f t="shared" si="18"/>
        <v>877540.00000000012</v>
      </c>
      <c r="K127" s="1">
        <v>0</v>
      </c>
      <c r="L127" s="1">
        <f t="shared" si="19"/>
        <v>877540.00000000012</v>
      </c>
    </row>
    <row r="128" spans="1:12" x14ac:dyDescent="0.2">
      <c r="A128" s="1" t="s">
        <v>92</v>
      </c>
      <c r="B128" s="1" t="s">
        <v>284</v>
      </c>
      <c r="C128" s="1">
        <f t="shared" si="20"/>
        <v>10.7</v>
      </c>
      <c r="D128" s="1">
        <f t="shared" si="21"/>
        <v>12.7208480565371</v>
      </c>
      <c r="E128" s="1">
        <f t="shared" si="22"/>
        <v>31.580234359999999</v>
      </c>
      <c r="F128" s="1">
        <f t="shared" si="16"/>
        <v>401.72736288339212</v>
      </c>
      <c r="G128" s="1">
        <f t="shared" si="17"/>
        <v>412.42700000000002</v>
      </c>
      <c r="H128" s="1">
        <f t="shared" si="23"/>
        <v>15.13</v>
      </c>
      <c r="I128" s="1">
        <v>20</v>
      </c>
      <c r="J128" s="1">
        <f t="shared" si="18"/>
        <v>302600</v>
      </c>
      <c r="K128" s="1">
        <v>0</v>
      </c>
      <c r="L128" s="1">
        <f t="shared" si="19"/>
        <v>302600</v>
      </c>
    </row>
    <row r="129" spans="1:12" x14ac:dyDescent="0.2">
      <c r="A129" s="1" t="s">
        <v>92</v>
      </c>
      <c r="B129" s="1" t="s">
        <v>285</v>
      </c>
      <c r="C129" s="1">
        <f t="shared" si="20"/>
        <v>10.7</v>
      </c>
      <c r="D129" s="1">
        <f t="shared" si="21"/>
        <v>12.7208480565371</v>
      </c>
      <c r="E129" s="1">
        <f t="shared" si="22"/>
        <v>31.580234359999999</v>
      </c>
      <c r="F129" s="1">
        <f t="shared" si="16"/>
        <v>401.72736288339212</v>
      </c>
      <c r="G129" s="1">
        <f t="shared" si="17"/>
        <v>412.42700000000002</v>
      </c>
      <c r="H129" s="1">
        <f t="shared" si="23"/>
        <v>15.13</v>
      </c>
      <c r="I129" s="1">
        <v>20</v>
      </c>
      <c r="J129" s="1">
        <f t="shared" si="18"/>
        <v>302600</v>
      </c>
      <c r="K129" s="1">
        <v>0</v>
      </c>
      <c r="L129" s="1">
        <f t="shared" si="19"/>
        <v>302600</v>
      </c>
    </row>
    <row r="130" spans="1:12" x14ac:dyDescent="0.2">
      <c r="A130" s="1" t="s">
        <v>93</v>
      </c>
      <c r="B130" s="1" t="s">
        <v>286</v>
      </c>
      <c r="C130" s="1">
        <f t="shared" si="20"/>
        <v>10.7</v>
      </c>
      <c r="D130" s="1">
        <f t="shared" si="21"/>
        <v>12.7208480565371</v>
      </c>
      <c r="E130" s="1">
        <f t="shared" si="22"/>
        <v>31.580234359999999</v>
      </c>
      <c r="F130" s="1">
        <f t="shared" si="16"/>
        <v>401.72736288339212</v>
      </c>
      <c r="G130" s="1">
        <f t="shared" si="17"/>
        <v>412.42700000000002</v>
      </c>
      <c r="H130" s="1">
        <f t="shared" si="23"/>
        <v>15.13</v>
      </c>
      <c r="I130" s="1">
        <v>34</v>
      </c>
      <c r="J130" s="1">
        <f t="shared" si="18"/>
        <v>514420.00000000006</v>
      </c>
      <c r="K130" s="1">
        <v>0</v>
      </c>
      <c r="L130" s="1">
        <f t="shared" si="19"/>
        <v>514420.00000000006</v>
      </c>
    </row>
    <row r="131" spans="1:12" x14ac:dyDescent="0.2">
      <c r="A131" s="1" t="s">
        <v>94</v>
      </c>
      <c r="B131" s="1" t="s">
        <v>287</v>
      </c>
      <c r="C131" s="1">
        <f t="shared" si="20"/>
        <v>10.7</v>
      </c>
      <c r="D131" s="1">
        <f t="shared" si="21"/>
        <v>11.881188118811883</v>
      </c>
      <c r="E131" s="1">
        <f t="shared" si="22"/>
        <v>31.580234359999999</v>
      </c>
      <c r="F131" s="1">
        <f t="shared" si="16"/>
        <v>375.21070526732677</v>
      </c>
      <c r="G131" s="1">
        <f t="shared" si="17"/>
        <v>385.911</v>
      </c>
      <c r="H131" s="1">
        <f t="shared" si="23"/>
        <v>15.13</v>
      </c>
      <c r="I131" s="1">
        <v>140</v>
      </c>
      <c r="J131" s="1">
        <f t="shared" si="18"/>
        <v>2118200.0000000005</v>
      </c>
      <c r="K131" s="1">
        <v>0</v>
      </c>
      <c r="L131" s="1">
        <f t="shared" si="19"/>
        <v>2118200.0000000005</v>
      </c>
    </row>
    <row r="132" spans="1:12" x14ac:dyDescent="0.2">
      <c r="A132" s="1" t="s">
        <v>94</v>
      </c>
      <c r="B132" s="1" t="s">
        <v>288</v>
      </c>
      <c r="C132" s="1">
        <f t="shared" ref="C132:C140" si="24">VLOOKUP(A132,cost_data,3,FALSE)</f>
        <v>10.7</v>
      </c>
      <c r="D132" s="1">
        <f t="shared" ref="D132:D140" si="25">VLOOKUP(A132,cost_data,4,FALSE)</f>
        <v>11.881188118811883</v>
      </c>
      <c r="E132" s="1">
        <f t="shared" ref="E132:E140" si="26">VLOOKUP(A132,cost_data,5,FALSE)</f>
        <v>31.580234359999999</v>
      </c>
      <c r="F132" s="1">
        <f t="shared" si="16"/>
        <v>375.21070526732677</v>
      </c>
      <c r="G132" s="1">
        <f t="shared" si="17"/>
        <v>385.911</v>
      </c>
      <c r="H132" s="1">
        <f t="shared" ref="H132:H140" si="27">VLOOKUP(A132,cost_data,8,FALSE)</f>
        <v>15.13</v>
      </c>
      <c r="I132" s="1">
        <v>140</v>
      </c>
      <c r="J132" s="1">
        <f t="shared" si="18"/>
        <v>2118200.0000000005</v>
      </c>
      <c r="K132" s="1">
        <v>0</v>
      </c>
      <c r="L132" s="1">
        <f t="shared" si="19"/>
        <v>2118200.0000000005</v>
      </c>
    </row>
    <row r="133" spans="1:12" x14ac:dyDescent="0.2">
      <c r="A133" s="1" t="s">
        <v>94</v>
      </c>
      <c r="B133" s="1" t="s">
        <v>289</v>
      </c>
      <c r="C133" s="1">
        <f t="shared" si="24"/>
        <v>10.7</v>
      </c>
      <c r="D133" s="1">
        <f t="shared" si="25"/>
        <v>11.881188118811883</v>
      </c>
      <c r="E133" s="1">
        <f t="shared" si="26"/>
        <v>31.580234359999999</v>
      </c>
      <c r="F133" s="1">
        <f t="shared" ref="F133:F140" si="28">D133*E133</f>
        <v>375.21070526732677</v>
      </c>
      <c r="G133" s="1">
        <f t="shared" ref="G133:G140" si="29">ROUND(F133+C133,3)</f>
        <v>385.911</v>
      </c>
      <c r="H133" s="1">
        <f t="shared" si="27"/>
        <v>15.13</v>
      </c>
      <c r="I133" s="1">
        <v>120</v>
      </c>
      <c r="J133" s="1">
        <f t="shared" ref="J133:J196" si="30">H133*I133*1000</f>
        <v>1815600.0000000002</v>
      </c>
      <c r="K133" s="1">
        <v>0</v>
      </c>
      <c r="L133" s="1">
        <f t="shared" ref="L133:L196" si="31">J133+K133</f>
        <v>1815600.0000000002</v>
      </c>
    </row>
    <row r="134" spans="1:12" x14ac:dyDescent="0.2">
      <c r="A134" s="1" t="s">
        <v>95</v>
      </c>
      <c r="B134" s="1" t="s">
        <v>290</v>
      </c>
      <c r="C134" s="1">
        <f t="shared" si="24"/>
        <v>11.36</v>
      </c>
      <c r="D134" s="1">
        <f t="shared" si="25"/>
        <v>12.7750177430802</v>
      </c>
      <c r="E134" s="1">
        <f t="shared" si="26"/>
        <v>31.580234359999999</v>
      </c>
      <c r="F134" s="1">
        <f t="shared" si="28"/>
        <v>403.43805427963099</v>
      </c>
      <c r="G134" s="1">
        <f t="shared" si="29"/>
        <v>414.798</v>
      </c>
      <c r="H134" s="1">
        <f t="shared" si="27"/>
        <v>15.36</v>
      </c>
      <c r="I134" s="1">
        <v>48</v>
      </c>
      <c r="J134" s="1">
        <f t="shared" si="30"/>
        <v>737280</v>
      </c>
      <c r="K134" s="1">
        <v>0</v>
      </c>
      <c r="L134" s="1">
        <f t="shared" si="31"/>
        <v>737280</v>
      </c>
    </row>
    <row r="135" spans="1:12" x14ac:dyDescent="0.2">
      <c r="A135" s="1" t="s">
        <v>96</v>
      </c>
      <c r="B135" s="1" t="s">
        <v>291</v>
      </c>
      <c r="C135" s="1">
        <f t="shared" si="24"/>
        <v>11.36</v>
      </c>
      <c r="D135" s="1">
        <f t="shared" si="25"/>
        <v>7.8947368421052628</v>
      </c>
      <c r="E135" s="1">
        <f t="shared" si="26"/>
        <v>31.580234359999999</v>
      </c>
      <c r="F135" s="1">
        <f t="shared" si="28"/>
        <v>249.31763968421052</v>
      </c>
      <c r="G135" s="1">
        <f t="shared" si="29"/>
        <v>260.678</v>
      </c>
      <c r="H135" s="1">
        <f t="shared" si="27"/>
        <v>15.36</v>
      </c>
      <c r="I135" s="1">
        <v>20.7</v>
      </c>
      <c r="J135" s="1">
        <f t="shared" si="30"/>
        <v>317952</v>
      </c>
      <c r="K135" s="1">
        <v>0</v>
      </c>
      <c r="L135" s="1">
        <f t="shared" si="31"/>
        <v>317952</v>
      </c>
    </row>
    <row r="136" spans="1:12" x14ac:dyDescent="0.2">
      <c r="A136" s="1" t="s">
        <v>428</v>
      </c>
      <c r="B136" s="1" t="s">
        <v>292</v>
      </c>
      <c r="C136" s="1">
        <f t="shared" si="24"/>
        <v>10.7</v>
      </c>
      <c r="D136" s="1">
        <f t="shared" si="25"/>
        <v>12.81138790035587</v>
      </c>
      <c r="E136" s="1">
        <f t="shared" si="26"/>
        <v>31.580234359999999</v>
      </c>
      <c r="F136" s="1">
        <f t="shared" si="28"/>
        <v>404.58663237010666</v>
      </c>
      <c r="G136" s="1">
        <f t="shared" si="29"/>
        <v>415.28699999999998</v>
      </c>
      <c r="H136" s="1">
        <f t="shared" si="27"/>
        <v>15.13</v>
      </c>
      <c r="I136" s="1">
        <v>50</v>
      </c>
      <c r="J136" s="1">
        <f t="shared" si="30"/>
        <v>756500</v>
      </c>
      <c r="K136" s="1">
        <v>0</v>
      </c>
      <c r="L136" s="1">
        <f t="shared" si="31"/>
        <v>756500</v>
      </c>
    </row>
    <row r="137" spans="1:12" x14ac:dyDescent="0.2">
      <c r="A137" s="1" t="s">
        <v>428</v>
      </c>
      <c r="B137" s="1" t="s">
        <v>293</v>
      </c>
      <c r="C137" s="1">
        <f t="shared" si="24"/>
        <v>10.7</v>
      </c>
      <c r="D137" s="1">
        <f t="shared" si="25"/>
        <v>12.81138790035587</v>
      </c>
      <c r="E137" s="1">
        <f t="shared" si="26"/>
        <v>31.580234359999999</v>
      </c>
      <c r="F137" s="1">
        <f t="shared" si="28"/>
        <v>404.58663237010666</v>
      </c>
      <c r="G137" s="1">
        <f t="shared" si="29"/>
        <v>415.28699999999998</v>
      </c>
      <c r="H137" s="1">
        <f t="shared" si="27"/>
        <v>15.13</v>
      </c>
      <c r="I137" s="1">
        <v>23.5</v>
      </c>
      <c r="J137" s="1">
        <f t="shared" si="30"/>
        <v>355555</v>
      </c>
      <c r="K137" s="1">
        <v>0</v>
      </c>
      <c r="L137" s="1">
        <f t="shared" si="31"/>
        <v>355555</v>
      </c>
    </row>
    <row r="138" spans="1:12" x14ac:dyDescent="0.2">
      <c r="A138" s="1" t="s">
        <v>98</v>
      </c>
      <c r="B138" s="1" t="s">
        <v>294</v>
      </c>
      <c r="C138" s="1">
        <f t="shared" si="24"/>
        <v>11.36</v>
      </c>
      <c r="D138" s="1">
        <f t="shared" si="25"/>
        <v>7.8947368421052628</v>
      </c>
      <c r="E138" s="1">
        <f t="shared" si="26"/>
        <v>31.580234359999999</v>
      </c>
      <c r="F138" s="1">
        <f t="shared" si="28"/>
        <v>249.31763968421052</v>
      </c>
      <c r="G138" s="1">
        <f t="shared" si="29"/>
        <v>260.678</v>
      </c>
      <c r="H138" s="1">
        <f t="shared" si="27"/>
        <v>15.36</v>
      </c>
      <c r="I138" s="1">
        <v>57.6</v>
      </c>
      <c r="J138" s="1">
        <f t="shared" si="30"/>
        <v>884736</v>
      </c>
      <c r="K138" s="1">
        <v>0</v>
      </c>
      <c r="L138" s="1">
        <f t="shared" si="31"/>
        <v>884736</v>
      </c>
    </row>
    <row r="139" spans="1:12" x14ac:dyDescent="0.2">
      <c r="A139" s="1" t="s">
        <v>99</v>
      </c>
      <c r="B139" s="1" t="s">
        <v>295</v>
      </c>
      <c r="C139" s="1">
        <f t="shared" si="24"/>
        <v>10.7</v>
      </c>
      <c r="D139" s="1">
        <f t="shared" si="25"/>
        <v>13.432835820895521</v>
      </c>
      <c r="E139" s="1">
        <f t="shared" si="26"/>
        <v>31.580234359999999</v>
      </c>
      <c r="F139" s="1">
        <f t="shared" si="28"/>
        <v>424.2121033432835</v>
      </c>
      <c r="G139" s="1">
        <f t="shared" si="29"/>
        <v>434.91199999999998</v>
      </c>
      <c r="H139" s="1">
        <f t="shared" si="27"/>
        <v>15.13</v>
      </c>
      <c r="I139" s="1">
        <v>63</v>
      </c>
      <c r="J139" s="1">
        <f t="shared" si="30"/>
        <v>953190</v>
      </c>
      <c r="K139" s="1">
        <v>0</v>
      </c>
      <c r="L139" s="1">
        <f t="shared" si="31"/>
        <v>953190</v>
      </c>
    </row>
    <row r="140" spans="1:12" x14ac:dyDescent="0.2">
      <c r="A140" s="1" t="s">
        <v>511</v>
      </c>
      <c r="B140" s="1" t="s">
        <v>541</v>
      </c>
      <c r="C140" s="1">
        <f t="shared" si="24"/>
        <v>11.288831858407079</v>
      </c>
      <c r="D140" s="1">
        <f t="shared" si="25"/>
        <v>7.8947368421052628</v>
      </c>
      <c r="E140" s="1">
        <f t="shared" si="26"/>
        <v>12.427583289999999</v>
      </c>
      <c r="F140" s="1">
        <f t="shared" si="28"/>
        <v>98.11249965789473</v>
      </c>
      <c r="G140" s="1">
        <f t="shared" si="29"/>
        <v>109.401</v>
      </c>
      <c r="H140" s="1">
        <f t="shared" si="27"/>
        <v>15.27</v>
      </c>
      <c r="I140" s="1">
        <v>210</v>
      </c>
      <c r="J140" s="1">
        <f t="shared" si="30"/>
        <v>3206700</v>
      </c>
      <c r="K140" s="1">
        <v>0</v>
      </c>
      <c r="L140" s="1">
        <f t="shared" si="31"/>
        <v>3206700</v>
      </c>
    </row>
    <row r="141" spans="1:12" x14ac:dyDescent="0.2">
      <c r="A141" s="16" t="s">
        <v>832</v>
      </c>
      <c r="B141" s="16" t="s">
        <v>0</v>
      </c>
      <c r="C141" s="1"/>
      <c r="D141" s="1"/>
      <c r="E141" s="1"/>
      <c r="F141" s="1"/>
      <c r="G141" s="1"/>
      <c r="H141" s="1"/>
      <c r="I141" s="1"/>
      <c r="J141" s="1"/>
      <c r="K141" s="1"/>
      <c r="L141" s="1"/>
    </row>
    <row r="142" spans="1:12" x14ac:dyDescent="0.2">
      <c r="A142" s="1" t="s">
        <v>429</v>
      </c>
      <c r="B142" s="1" t="s">
        <v>575</v>
      </c>
      <c r="C142" s="15">
        <v>2.71</v>
      </c>
      <c r="D142" s="7" t="s">
        <v>834</v>
      </c>
      <c r="E142" s="7" t="s">
        <v>834</v>
      </c>
      <c r="F142" s="7" t="s">
        <v>834</v>
      </c>
      <c r="G142" s="1">
        <f>C142</f>
        <v>2.71</v>
      </c>
      <c r="H142" s="1">
        <v>45.82</v>
      </c>
      <c r="I142" s="1">
        <v>113</v>
      </c>
      <c r="J142" s="1">
        <f t="shared" si="30"/>
        <v>5177660</v>
      </c>
      <c r="K142" s="1">
        <v>0</v>
      </c>
      <c r="L142" s="1">
        <f t="shared" si="31"/>
        <v>5177660</v>
      </c>
    </row>
    <row r="143" spans="1:12" x14ac:dyDescent="0.2">
      <c r="A143" s="1" t="s">
        <v>576</v>
      </c>
      <c r="B143" s="1" t="s">
        <v>575</v>
      </c>
      <c r="C143" s="15">
        <v>2.71</v>
      </c>
      <c r="D143" s="7" t="s">
        <v>834</v>
      </c>
      <c r="E143" s="7" t="s">
        <v>834</v>
      </c>
      <c r="F143" s="7" t="s">
        <v>834</v>
      </c>
      <c r="G143" s="1">
        <f t="shared" ref="G143:G206" si="32">C143</f>
        <v>2.71</v>
      </c>
      <c r="H143" s="1">
        <v>45.82</v>
      </c>
      <c r="I143" s="1">
        <v>113.19</v>
      </c>
      <c r="J143" s="1">
        <f t="shared" si="30"/>
        <v>5186365.8</v>
      </c>
      <c r="K143" s="1">
        <v>0</v>
      </c>
      <c r="L143" s="1">
        <f t="shared" si="31"/>
        <v>5186365.8</v>
      </c>
    </row>
    <row r="144" spans="1:12" x14ac:dyDescent="0.2">
      <c r="A144" s="1" t="s">
        <v>577</v>
      </c>
      <c r="B144" s="1" t="s">
        <v>575</v>
      </c>
      <c r="C144" s="15">
        <v>2.71</v>
      </c>
      <c r="D144" s="7" t="s">
        <v>834</v>
      </c>
      <c r="E144" s="7" t="s">
        <v>834</v>
      </c>
      <c r="F144" s="7" t="s">
        <v>834</v>
      </c>
      <c r="G144" s="1">
        <f t="shared" si="32"/>
        <v>2.71</v>
      </c>
      <c r="H144" s="1">
        <v>45.82</v>
      </c>
      <c r="I144" s="1">
        <v>140.69999999999999</v>
      </c>
      <c r="J144" s="1">
        <f t="shared" si="30"/>
        <v>6446874</v>
      </c>
      <c r="K144" s="1">
        <v>0</v>
      </c>
      <c r="L144" s="1">
        <f t="shared" si="31"/>
        <v>6446874</v>
      </c>
    </row>
    <row r="145" spans="1:12" x14ac:dyDescent="0.2">
      <c r="A145" s="1" t="s">
        <v>578</v>
      </c>
      <c r="B145" s="1" t="s">
        <v>575</v>
      </c>
      <c r="C145" s="15">
        <v>2.71</v>
      </c>
      <c r="D145" s="7" t="s">
        <v>834</v>
      </c>
      <c r="E145" s="7" t="s">
        <v>834</v>
      </c>
      <c r="F145" s="7" t="s">
        <v>834</v>
      </c>
      <c r="G145" s="1">
        <f t="shared" si="32"/>
        <v>2.71</v>
      </c>
      <c r="H145" s="1">
        <v>45.82</v>
      </c>
      <c r="I145" s="1">
        <v>96.04</v>
      </c>
      <c r="J145" s="1">
        <f t="shared" si="30"/>
        <v>4400552.8000000007</v>
      </c>
      <c r="K145" s="1">
        <v>0</v>
      </c>
      <c r="L145" s="1">
        <f t="shared" si="31"/>
        <v>4400552.8000000007</v>
      </c>
    </row>
    <row r="146" spans="1:12" x14ac:dyDescent="0.2">
      <c r="A146" s="1" t="s">
        <v>579</v>
      </c>
      <c r="B146" s="1" t="s">
        <v>575</v>
      </c>
      <c r="C146" s="15">
        <v>2.71</v>
      </c>
      <c r="D146" s="7" t="s">
        <v>834</v>
      </c>
      <c r="E146" s="7" t="s">
        <v>834</v>
      </c>
      <c r="F146" s="7" t="s">
        <v>834</v>
      </c>
      <c r="G146" s="1">
        <f t="shared" si="32"/>
        <v>2.71</v>
      </c>
      <c r="H146" s="1">
        <v>45.82</v>
      </c>
      <c r="I146" s="1">
        <v>30</v>
      </c>
      <c r="J146" s="1">
        <f t="shared" si="30"/>
        <v>1374600</v>
      </c>
      <c r="K146" s="1">
        <v>0</v>
      </c>
      <c r="L146" s="1">
        <f t="shared" si="31"/>
        <v>1374600</v>
      </c>
    </row>
    <row r="147" spans="1:12" x14ac:dyDescent="0.2">
      <c r="A147" s="1" t="s">
        <v>580</v>
      </c>
      <c r="B147" s="1" t="s">
        <v>575</v>
      </c>
      <c r="C147" s="15">
        <v>2.71</v>
      </c>
      <c r="D147" s="7" t="s">
        <v>834</v>
      </c>
      <c r="E147" s="7" t="s">
        <v>834</v>
      </c>
      <c r="F147" s="7" t="s">
        <v>834</v>
      </c>
      <c r="G147" s="1">
        <f t="shared" si="32"/>
        <v>2.71</v>
      </c>
      <c r="H147" s="1">
        <v>45.82</v>
      </c>
      <c r="I147" s="1">
        <v>165.5</v>
      </c>
      <c r="J147" s="1">
        <f t="shared" si="30"/>
        <v>7583210</v>
      </c>
      <c r="K147" s="1">
        <v>0</v>
      </c>
      <c r="L147" s="1">
        <f t="shared" si="31"/>
        <v>7583210</v>
      </c>
    </row>
    <row r="148" spans="1:12" x14ac:dyDescent="0.2">
      <c r="A148" s="1" t="s">
        <v>581</v>
      </c>
      <c r="B148" s="1" t="s">
        <v>575</v>
      </c>
      <c r="C148" s="15">
        <v>2.71</v>
      </c>
      <c r="D148" s="7" t="s">
        <v>834</v>
      </c>
      <c r="E148" s="7" t="s">
        <v>834</v>
      </c>
      <c r="F148" s="7" t="s">
        <v>834</v>
      </c>
      <c r="G148" s="1">
        <f t="shared" si="32"/>
        <v>2.71</v>
      </c>
      <c r="H148" s="1">
        <v>45.82</v>
      </c>
      <c r="I148" s="1">
        <v>46.5</v>
      </c>
      <c r="J148" s="1">
        <f t="shared" si="30"/>
        <v>2130630</v>
      </c>
      <c r="K148" s="1">
        <v>0</v>
      </c>
      <c r="L148" s="1">
        <f t="shared" si="31"/>
        <v>2130630</v>
      </c>
    </row>
    <row r="149" spans="1:12" x14ac:dyDescent="0.2">
      <c r="A149" s="1" t="s">
        <v>582</v>
      </c>
      <c r="B149" s="1" t="s">
        <v>575</v>
      </c>
      <c r="C149" s="15">
        <v>2.71</v>
      </c>
      <c r="D149" s="7" t="s">
        <v>834</v>
      </c>
      <c r="E149" s="7" t="s">
        <v>834</v>
      </c>
      <c r="F149" s="7" t="s">
        <v>834</v>
      </c>
      <c r="G149" s="1">
        <f t="shared" si="32"/>
        <v>2.71</v>
      </c>
      <c r="H149" s="1">
        <v>45.82</v>
      </c>
      <c r="I149" s="1">
        <v>198.94</v>
      </c>
      <c r="J149" s="1">
        <f t="shared" si="30"/>
        <v>9115430.8000000007</v>
      </c>
      <c r="K149" s="1">
        <v>0</v>
      </c>
      <c r="L149" s="1">
        <f t="shared" si="31"/>
        <v>9115430.8000000007</v>
      </c>
    </row>
    <row r="150" spans="1:12" x14ac:dyDescent="0.2">
      <c r="A150" s="1" t="s">
        <v>583</v>
      </c>
      <c r="B150" s="1" t="s">
        <v>575</v>
      </c>
      <c r="C150" s="15">
        <v>2.71</v>
      </c>
      <c r="D150" s="7" t="s">
        <v>834</v>
      </c>
      <c r="E150" s="7" t="s">
        <v>834</v>
      </c>
      <c r="F150" s="7" t="s">
        <v>834</v>
      </c>
      <c r="G150" s="1">
        <f t="shared" si="32"/>
        <v>2.71</v>
      </c>
      <c r="H150" s="1">
        <v>45.82</v>
      </c>
      <c r="I150" s="1">
        <v>270</v>
      </c>
      <c r="J150" s="1">
        <f t="shared" si="30"/>
        <v>12371400</v>
      </c>
      <c r="K150" s="1">
        <v>0</v>
      </c>
      <c r="L150" s="1">
        <f t="shared" si="31"/>
        <v>12371400</v>
      </c>
    </row>
    <row r="151" spans="1:12" x14ac:dyDescent="0.2">
      <c r="A151" s="1" t="s">
        <v>584</v>
      </c>
      <c r="B151" s="1" t="s">
        <v>575</v>
      </c>
      <c r="C151" s="15">
        <v>2.71</v>
      </c>
      <c r="D151" s="7" t="s">
        <v>834</v>
      </c>
      <c r="E151" s="7" t="s">
        <v>834</v>
      </c>
      <c r="F151" s="7" t="s">
        <v>834</v>
      </c>
      <c r="G151" s="1">
        <f t="shared" si="32"/>
        <v>2.71</v>
      </c>
      <c r="H151" s="1">
        <v>45.82</v>
      </c>
      <c r="I151" s="1">
        <v>106.8</v>
      </c>
      <c r="J151" s="1">
        <f t="shared" si="30"/>
        <v>4893576</v>
      </c>
      <c r="K151" s="1">
        <v>0</v>
      </c>
      <c r="L151" s="1">
        <f t="shared" si="31"/>
        <v>4893576</v>
      </c>
    </row>
    <row r="152" spans="1:12" x14ac:dyDescent="0.2">
      <c r="A152" s="1" t="s">
        <v>440</v>
      </c>
      <c r="B152" s="1" t="s">
        <v>575</v>
      </c>
      <c r="C152" s="15">
        <v>2.71</v>
      </c>
      <c r="D152" s="7" t="s">
        <v>834</v>
      </c>
      <c r="E152" s="7" t="s">
        <v>834</v>
      </c>
      <c r="F152" s="7" t="s">
        <v>834</v>
      </c>
      <c r="G152" s="1">
        <f t="shared" si="32"/>
        <v>2.71</v>
      </c>
      <c r="H152" s="1">
        <v>45.82</v>
      </c>
      <c r="I152" s="1">
        <v>172.48</v>
      </c>
      <c r="J152" s="1">
        <f t="shared" si="30"/>
        <v>7903033.5999999996</v>
      </c>
      <c r="K152" s="1">
        <v>0</v>
      </c>
      <c r="L152" s="1">
        <f t="shared" si="31"/>
        <v>7903033.5999999996</v>
      </c>
    </row>
    <row r="153" spans="1:12" x14ac:dyDescent="0.2">
      <c r="A153" s="1" t="s">
        <v>585</v>
      </c>
      <c r="B153" s="1" t="s">
        <v>575</v>
      </c>
      <c r="C153" s="15">
        <v>2.71</v>
      </c>
      <c r="D153" s="7" t="s">
        <v>834</v>
      </c>
      <c r="E153" s="7" t="s">
        <v>834</v>
      </c>
      <c r="F153" s="7" t="s">
        <v>834</v>
      </c>
      <c r="G153" s="1">
        <f t="shared" si="32"/>
        <v>2.71</v>
      </c>
      <c r="H153" s="1">
        <v>45.82</v>
      </c>
      <c r="I153" s="1">
        <v>48.3</v>
      </c>
      <c r="J153" s="1">
        <f t="shared" si="30"/>
        <v>2213106</v>
      </c>
      <c r="K153" s="1">
        <v>0</v>
      </c>
      <c r="L153" s="1">
        <f t="shared" si="31"/>
        <v>2213106</v>
      </c>
    </row>
    <row r="154" spans="1:12" x14ac:dyDescent="0.2">
      <c r="A154" s="1" t="s">
        <v>586</v>
      </c>
      <c r="B154" s="1" t="s">
        <v>575</v>
      </c>
      <c r="C154" s="15">
        <v>2.71</v>
      </c>
      <c r="D154" s="7" t="s">
        <v>834</v>
      </c>
      <c r="E154" s="7" t="s">
        <v>834</v>
      </c>
      <c r="F154" s="7" t="s">
        <v>834</v>
      </c>
      <c r="G154" s="1">
        <f t="shared" si="32"/>
        <v>2.71</v>
      </c>
      <c r="H154" s="1">
        <v>45.82</v>
      </c>
      <c r="I154" s="1">
        <v>180.518</v>
      </c>
      <c r="J154" s="1">
        <f t="shared" si="30"/>
        <v>8271334.7599999998</v>
      </c>
      <c r="K154" s="1">
        <v>0</v>
      </c>
      <c r="L154" s="1">
        <f t="shared" si="31"/>
        <v>8271334.7599999998</v>
      </c>
    </row>
    <row r="155" spans="1:12" x14ac:dyDescent="0.2">
      <c r="A155" s="1" t="s">
        <v>587</v>
      </c>
      <c r="B155" s="1" t="s">
        <v>575</v>
      </c>
      <c r="C155" s="15">
        <v>2.71</v>
      </c>
      <c r="D155" s="7" t="s">
        <v>834</v>
      </c>
      <c r="E155" s="7" t="s">
        <v>834</v>
      </c>
      <c r="F155" s="7" t="s">
        <v>834</v>
      </c>
      <c r="G155" s="1">
        <f t="shared" si="32"/>
        <v>2.71</v>
      </c>
      <c r="H155" s="1">
        <v>45.82</v>
      </c>
      <c r="I155" s="1">
        <v>46</v>
      </c>
      <c r="J155" s="1">
        <f t="shared" si="30"/>
        <v>2107720</v>
      </c>
      <c r="K155" s="1">
        <v>0</v>
      </c>
      <c r="L155" s="1">
        <f t="shared" si="31"/>
        <v>2107720</v>
      </c>
    </row>
    <row r="156" spans="1:12" x14ac:dyDescent="0.2">
      <c r="A156" s="1" t="s">
        <v>588</v>
      </c>
      <c r="B156" s="1" t="s">
        <v>575</v>
      </c>
      <c r="C156" s="15">
        <v>2.71</v>
      </c>
      <c r="D156" s="7" t="s">
        <v>834</v>
      </c>
      <c r="E156" s="7" t="s">
        <v>834</v>
      </c>
      <c r="F156" s="7" t="s">
        <v>834</v>
      </c>
      <c r="G156" s="1">
        <f t="shared" si="32"/>
        <v>2.71</v>
      </c>
      <c r="H156" s="1">
        <v>45.82</v>
      </c>
      <c r="I156" s="1">
        <v>66</v>
      </c>
      <c r="J156" s="1">
        <f t="shared" si="30"/>
        <v>3024120</v>
      </c>
      <c r="K156" s="1">
        <v>0</v>
      </c>
      <c r="L156" s="1">
        <f t="shared" si="31"/>
        <v>3024120</v>
      </c>
    </row>
    <row r="157" spans="1:12" x14ac:dyDescent="0.2">
      <c r="A157" s="1" t="s">
        <v>589</v>
      </c>
      <c r="B157" s="1" t="s">
        <v>575</v>
      </c>
      <c r="C157" s="15">
        <v>2.71</v>
      </c>
      <c r="D157" s="7" t="s">
        <v>834</v>
      </c>
      <c r="E157" s="7" t="s">
        <v>834</v>
      </c>
      <c r="F157" s="7" t="s">
        <v>834</v>
      </c>
      <c r="G157" s="1">
        <f t="shared" si="32"/>
        <v>2.71</v>
      </c>
      <c r="H157" s="1">
        <v>45.82</v>
      </c>
      <c r="I157" s="1">
        <v>56.7</v>
      </c>
      <c r="J157" s="1">
        <f t="shared" si="30"/>
        <v>2597994</v>
      </c>
      <c r="K157" s="1">
        <v>0</v>
      </c>
      <c r="L157" s="1">
        <f t="shared" si="31"/>
        <v>2597994</v>
      </c>
    </row>
    <row r="158" spans="1:12" x14ac:dyDescent="0.2">
      <c r="A158" s="1" t="s">
        <v>460</v>
      </c>
      <c r="B158" s="1" t="s">
        <v>575</v>
      </c>
      <c r="C158" s="15">
        <v>2.71</v>
      </c>
      <c r="D158" s="7" t="s">
        <v>834</v>
      </c>
      <c r="E158" s="7" t="s">
        <v>834</v>
      </c>
      <c r="F158" s="7" t="s">
        <v>834</v>
      </c>
      <c r="G158" s="1">
        <f t="shared" si="32"/>
        <v>2.71</v>
      </c>
      <c r="H158" s="1">
        <v>45.82</v>
      </c>
      <c r="I158" s="1">
        <v>94.5</v>
      </c>
      <c r="J158" s="1">
        <f t="shared" si="30"/>
        <v>4329990</v>
      </c>
      <c r="K158" s="1">
        <v>0</v>
      </c>
      <c r="L158" s="1">
        <f t="shared" si="31"/>
        <v>4329990</v>
      </c>
    </row>
    <row r="159" spans="1:12" x14ac:dyDescent="0.2">
      <c r="A159" s="1" t="s">
        <v>461</v>
      </c>
      <c r="B159" s="1" t="s">
        <v>575</v>
      </c>
      <c r="C159" s="15">
        <v>2.71</v>
      </c>
      <c r="D159" s="7" t="s">
        <v>834</v>
      </c>
      <c r="E159" s="7" t="s">
        <v>834</v>
      </c>
      <c r="F159" s="7" t="s">
        <v>834</v>
      </c>
      <c r="G159" s="1">
        <f t="shared" si="32"/>
        <v>2.71</v>
      </c>
      <c r="H159" s="1">
        <v>45.82</v>
      </c>
      <c r="I159" s="1">
        <v>71.400000000000006</v>
      </c>
      <c r="J159" s="1">
        <f t="shared" si="30"/>
        <v>3271548</v>
      </c>
      <c r="K159" s="1">
        <v>0</v>
      </c>
      <c r="L159" s="1">
        <f t="shared" si="31"/>
        <v>3271548</v>
      </c>
    </row>
    <row r="160" spans="1:12" x14ac:dyDescent="0.2">
      <c r="A160" s="1" t="s">
        <v>470</v>
      </c>
      <c r="B160" s="1" t="s">
        <v>575</v>
      </c>
      <c r="C160" s="15">
        <v>2.71</v>
      </c>
      <c r="D160" s="7" t="s">
        <v>834</v>
      </c>
      <c r="E160" s="7" t="s">
        <v>834</v>
      </c>
      <c r="F160" s="7" t="s">
        <v>834</v>
      </c>
      <c r="G160" s="1">
        <f t="shared" si="32"/>
        <v>2.71</v>
      </c>
      <c r="H160" s="1">
        <v>45.82</v>
      </c>
      <c r="I160" s="1">
        <v>132.30000000000001</v>
      </c>
      <c r="J160" s="1">
        <f t="shared" si="30"/>
        <v>6061986.0000000009</v>
      </c>
      <c r="K160" s="1">
        <v>0</v>
      </c>
      <c r="L160" s="1">
        <f t="shared" si="31"/>
        <v>6061986.0000000009</v>
      </c>
    </row>
    <row r="161" spans="1:12" x14ac:dyDescent="0.2">
      <c r="A161" s="1" t="s">
        <v>456</v>
      </c>
      <c r="B161" s="1" t="s">
        <v>575</v>
      </c>
      <c r="C161" s="15">
        <v>2.71</v>
      </c>
      <c r="D161" s="7" t="s">
        <v>834</v>
      </c>
      <c r="E161" s="7" t="s">
        <v>834</v>
      </c>
      <c r="F161" s="7" t="s">
        <v>834</v>
      </c>
      <c r="G161" s="1">
        <f t="shared" si="32"/>
        <v>2.71</v>
      </c>
      <c r="H161" s="1">
        <v>45.82</v>
      </c>
      <c r="I161" s="1">
        <v>52.5</v>
      </c>
      <c r="J161" s="1">
        <f t="shared" si="30"/>
        <v>2405550</v>
      </c>
      <c r="K161" s="1">
        <v>0</v>
      </c>
      <c r="L161" s="1">
        <f t="shared" si="31"/>
        <v>2405550</v>
      </c>
    </row>
    <row r="162" spans="1:12" x14ac:dyDescent="0.2">
      <c r="A162" s="1" t="s">
        <v>590</v>
      </c>
      <c r="B162" s="1" t="s">
        <v>575</v>
      </c>
      <c r="C162" s="15">
        <v>2.71</v>
      </c>
      <c r="D162" s="7" t="s">
        <v>834</v>
      </c>
      <c r="E162" s="7" t="s">
        <v>834</v>
      </c>
      <c r="F162" s="7" t="s">
        <v>834</v>
      </c>
      <c r="G162" s="1">
        <f t="shared" si="32"/>
        <v>2.71</v>
      </c>
      <c r="H162" s="1">
        <v>45.82</v>
      </c>
      <c r="I162" s="1">
        <v>102.4</v>
      </c>
      <c r="J162" s="1">
        <f t="shared" si="30"/>
        <v>4691968</v>
      </c>
      <c r="K162" s="1">
        <v>0</v>
      </c>
      <c r="L162" s="1">
        <f t="shared" si="31"/>
        <v>4691968</v>
      </c>
    </row>
    <row r="163" spans="1:12" x14ac:dyDescent="0.2">
      <c r="A163" s="1" t="s">
        <v>591</v>
      </c>
      <c r="B163" s="1" t="s">
        <v>575</v>
      </c>
      <c r="C163" s="15">
        <v>2.71</v>
      </c>
      <c r="D163" s="7" t="s">
        <v>834</v>
      </c>
      <c r="E163" s="7" t="s">
        <v>834</v>
      </c>
      <c r="F163" s="7" t="s">
        <v>834</v>
      </c>
      <c r="G163" s="1">
        <f t="shared" si="32"/>
        <v>2.71</v>
      </c>
      <c r="H163" s="1">
        <v>45.82</v>
      </c>
      <c r="I163" s="1">
        <v>102.4</v>
      </c>
      <c r="J163" s="1">
        <f t="shared" si="30"/>
        <v>4691968</v>
      </c>
      <c r="K163" s="1">
        <v>0</v>
      </c>
      <c r="L163" s="1">
        <f t="shared" si="31"/>
        <v>4691968</v>
      </c>
    </row>
    <row r="164" spans="1:12" x14ac:dyDescent="0.2">
      <c r="A164" s="1" t="s">
        <v>592</v>
      </c>
      <c r="B164" s="1" t="s">
        <v>575</v>
      </c>
      <c r="C164" s="15">
        <v>2.71</v>
      </c>
      <c r="D164" s="7" t="s">
        <v>834</v>
      </c>
      <c r="E164" s="7" t="s">
        <v>834</v>
      </c>
      <c r="F164" s="7" t="s">
        <v>834</v>
      </c>
      <c r="G164" s="1">
        <f t="shared" si="32"/>
        <v>2.71</v>
      </c>
      <c r="H164" s="1">
        <v>45.82</v>
      </c>
      <c r="I164" s="1">
        <v>112</v>
      </c>
      <c r="J164" s="1">
        <f t="shared" si="30"/>
        <v>5131840</v>
      </c>
      <c r="K164" s="1">
        <v>0</v>
      </c>
      <c r="L164" s="1">
        <f t="shared" si="31"/>
        <v>5131840</v>
      </c>
    </row>
    <row r="165" spans="1:12" x14ac:dyDescent="0.2">
      <c r="A165" s="1" t="s">
        <v>465</v>
      </c>
      <c r="B165" s="1" t="s">
        <v>575</v>
      </c>
      <c r="C165" s="15">
        <v>2.71</v>
      </c>
      <c r="D165" s="7" t="s">
        <v>834</v>
      </c>
      <c r="E165" s="7" t="s">
        <v>834</v>
      </c>
      <c r="F165" s="7" t="s">
        <v>834</v>
      </c>
      <c r="G165" s="1">
        <f t="shared" si="32"/>
        <v>2.71</v>
      </c>
      <c r="H165" s="1">
        <v>45.82</v>
      </c>
      <c r="I165" s="1">
        <v>80.5</v>
      </c>
      <c r="J165" s="1">
        <f t="shared" si="30"/>
        <v>3688510</v>
      </c>
      <c r="K165" s="1">
        <v>0</v>
      </c>
      <c r="L165" s="1">
        <f t="shared" si="31"/>
        <v>3688510</v>
      </c>
    </row>
    <row r="166" spans="1:12" x14ac:dyDescent="0.2">
      <c r="A166" s="1" t="s">
        <v>466</v>
      </c>
      <c r="B166" s="1" t="s">
        <v>575</v>
      </c>
      <c r="C166" s="15">
        <v>2.71</v>
      </c>
      <c r="D166" s="7" t="s">
        <v>834</v>
      </c>
      <c r="E166" s="7" t="s">
        <v>834</v>
      </c>
      <c r="F166" s="7" t="s">
        <v>834</v>
      </c>
      <c r="G166" s="1">
        <f t="shared" si="32"/>
        <v>2.71</v>
      </c>
      <c r="H166" s="1">
        <v>45.82</v>
      </c>
      <c r="I166" s="1">
        <v>159</v>
      </c>
      <c r="J166" s="1">
        <f t="shared" si="30"/>
        <v>7285380</v>
      </c>
      <c r="K166" s="1">
        <v>0</v>
      </c>
      <c r="L166" s="1">
        <f t="shared" si="31"/>
        <v>7285380</v>
      </c>
    </row>
    <row r="167" spans="1:12" x14ac:dyDescent="0.2">
      <c r="A167" s="1" t="s">
        <v>467</v>
      </c>
      <c r="B167" s="1" t="s">
        <v>575</v>
      </c>
      <c r="C167" s="15">
        <v>2.71</v>
      </c>
      <c r="D167" s="7" t="s">
        <v>834</v>
      </c>
      <c r="E167" s="7" t="s">
        <v>834</v>
      </c>
      <c r="F167" s="7" t="s">
        <v>834</v>
      </c>
      <c r="G167" s="1">
        <f t="shared" si="32"/>
        <v>2.71</v>
      </c>
      <c r="H167" s="1">
        <v>45.82</v>
      </c>
      <c r="I167" s="1">
        <v>39</v>
      </c>
      <c r="J167" s="1">
        <f t="shared" si="30"/>
        <v>1786980</v>
      </c>
      <c r="K167" s="1">
        <v>0</v>
      </c>
      <c r="L167" s="1">
        <f t="shared" si="31"/>
        <v>1786980</v>
      </c>
    </row>
    <row r="168" spans="1:12" x14ac:dyDescent="0.2">
      <c r="A168" s="1" t="s">
        <v>593</v>
      </c>
      <c r="B168" s="1" t="s">
        <v>575</v>
      </c>
      <c r="C168" s="15">
        <v>2.71</v>
      </c>
      <c r="D168" s="7" t="s">
        <v>834</v>
      </c>
      <c r="E168" s="7" t="s">
        <v>834</v>
      </c>
      <c r="F168" s="7" t="s">
        <v>834</v>
      </c>
      <c r="G168" s="1">
        <f t="shared" si="32"/>
        <v>2.71</v>
      </c>
      <c r="H168" s="1">
        <v>45.82</v>
      </c>
      <c r="I168" s="1">
        <v>126</v>
      </c>
      <c r="J168" s="1">
        <f t="shared" si="30"/>
        <v>5773320</v>
      </c>
      <c r="K168" s="1">
        <v>0</v>
      </c>
      <c r="L168" s="1">
        <f t="shared" si="31"/>
        <v>5773320</v>
      </c>
    </row>
    <row r="169" spans="1:12" x14ac:dyDescent="0.2">
      <c r="A169" s="1" t="s">
        <v>594</v>
      </c>
      <c r="B169" s="1" t="s">
        <v>575</v>
      </c>
      <c r="C169" s="15">
        <v>2.71</v>
      </c>
      <c r="D169" s="7" t="s">
        <v>834</v>
      </c>
      <c r="E169" s="7" t="s">
        <v>834</v>
      </c>
      <c r="F169" s="7" t="s">
        <v>834</v>
      </c>
      <c r="G169" s="1">
        <f t="shared" si="32"/>
        <v>2.71</v>
      </c>
      <c r="H169" s="1">
        <v>45.82</v>
      </c>
      <c r="I169" s="1">
        <v>119.36</v>
      </c>
      <c r="J169" s="1">
        <f t="shared" si="30"/>
        <v>5469075.2000000002</v>
      </c>
      <c r="K169" s="1">
        <v>0</v>
      </c>
      <c r="L169" s="1">
        <f t="shared" si="31"/>
        <v>5469075.2000000002</v>
      </c>
    </row>
    <row r="170" spans="1:12" x14ac:dyDescent="0.2">
      <c r="A170" s="1" t="s">
        <v>469</v>
      </c>
      <c r="B170" s="1" t="s">
        <v>575</v>
      </c>
      <c r="C170" s="15">
        <v>2.71</v>
      </c>
      <c r="D170" s="7" t="s">
        <v>834</v>
      </c>
      <c r="E170" s="7" t="s">
        <v>834</v>
      </c>
      <c r="F170" s="7" t="s">
        <v>834</v>
      </c>
      <c r="G170" s="1">
        <f t="shared" si="32"/>
        <v>2.71</v>
      </c>
      <c r="H170" s="1">
        <v>45.82</v>
      </c>
      <c r="I170" s="1">
        <v>70</v>
      </c>
      <c r="J170" s="1">
        <f t="shared" si="30"/>
        <v>3207400</v>
      </c>
      <c r="K170" s="1">
        <v>0</v>
      </c>
      <c r="L170" s="1">
        <f t="shared" si="31"/>
        <v>3207400</v>
      </c>
    </row>
    <row r="171" spans="1:12" x14ac:dyDescent="0.2">
      <c r="A171" s="1" t="s">
        <v>595</v>
      </c>
      <c r="B171" s="1" t="s">
        <v>575</v>
      </c>
      <c r="C171" s="15">
        <v>2.71</v>
      </c>
      <c r="D171" s="7" t="s">
        <v>834</v>
      </c>
      <c r="E171" s="7" t="s">
        <v>834</v>
      </c>
      <c r="F171" s="7" t="s">
        <v>834</v>
      </c>
      <c r="G171" s="1">
        <f t="shared" si="32"/>
        <v>2.71</v>
      </c>
      <c r="H171" s="1">
        <v>45.82</v>
      </c>
      <c r="I171" s="1">
        <v>98.7</v>
      </c>
      <c r="J171" s="1">
        <f t="shared" si="30"/>
        <v>4522434</v>
      </c>
      <c r="K171" s="1">
        <v>0</v>
      </c>
      <c r="L171" s="1">
        <f t="shared" si="31"/>
        <v>4522434</v>
      </c>
    </row>
    <row r="172" spans="1:12" x14ac:dyDescent="0.2">
      <c r="A172" s="1" t="s">
        <v>471</v>
      </c>
      <c r="B172" s="1" t="s">
        <v>575</v>
      </c>
      <c r="C172" s="15">
        <v>2.71</v>
      </c>
      <c r="D172" s="7" t="s">
        <v>834</v>
      </c>
      <c r="E172" s="7" t="s">
        <v>834</v>
      </c>
      <c r="F172" s="7" t="s">
        <v>834</v>
      </c>
      <c r="G172" s="1">
        <f t="shared" si="32"/>
        <v>2.71</v>
      </c>
      <c r="H172" s="1">
        <v>45.82</v>
      </c>
      <c r="I172" s="1">
        <v>144</v>
      </c>
      <c r="J172" s="1">
        <f t="shared" si="30"/>
        <v>6598080</v>
      </c>
      <c r="K172" s="1">
        <v>0</v>
      </c>
      <c r="L172" s="1">
        <f t="shared" si="31"/>
        <v>6598080</v>
      </c>
    </row>
    <row r="173" spans="1:12" x14ac:dyDescent="0.2">
      <c r="A173" s="1" t="s">
        <v>472</v>
      </c>
      <c r="B173" s="1" t="s">
        <v>575</v>
      </c>
      <c r="C173" s="15">
        <v>2.71</v>
      </c>
      <c r="D173" s="7" t="s">
        <v>834</v>
      </c>
      <c r="E173" s="7" t="s">
        <v>834</v>
      </c>
      <c r="F173" s="7" t="s">
        <v>834</v>
      </c>
      <c r="G173" s="1">
        <f t="shared" si="32"/>
        <v>2.71</v>
      </c>
      <c r="H173" s="1">
        <v>45.82</v>
      </c>
      <c r="I173" s="1">
        <v>126</v>
      </c>
      <c r="J173" s="1">
        <f t="shared" si="30"/>
        <v>5773320</v>
      </c>
      <c r="K173" s="1">
        <v>0</v>
      </c>
      <c r="L173" s="1">
        <f t="shared" si="31"/>
        <v>5773320</v>
      </c>
    </row>
    <row r="174" spans="1:12" x14ac:dyDescent="0.2">
      <c r="A174" s="1" t="s">
        <v>596</v>
      </c>
      <c r="B174" s="1" t="s">
        <v>575</v>
      </c>
      <c r="C174" s="15">
        <v>2.71</v>
      </c>
      <c r="D174" s="7" t="s">
        <v>834</v>
      </c>
      <c r="E174" s="7" t="s">
        <v>834</v>
      </c>
      <c r="F174" s="7" t="s">
        <v>834</v>
      </c>
      <c r="G174" s="1">
        <f t="shared" si="32"/>
        <v>2.71</v>
      </c>
      <c r="H174" s="1">
        <v>45.82</v>
      </c>
      <c r="I174" s="1">
        <v>33</v>
      </c>
      <c r="J174" s="1">
        <f t="shared" si="30"/>
        <v>1512060</v>
      </c>
      <c r="K174" s="1">
        <v>0</v>
      </c>
      <c r="L174" s="1">
        <f t="shared" si="31"/>
        <v>1512060</v>
      </c>
    </row>
    <row r="175" spans="1:12" x14ac:dyDescent="0.2">
      <c r="A175" s="1" t="s">
        <v>597</v>
      </c>
      <c r="B175" s="1" t="s">
        <v>575</v>
      </c>
      <c r="C175" s="15">
        <v>2.71</v>
      </c>
      <c r="D175" s="7" t="s">
        <v>834</v>
      </c>
      <c r="E175" s="7" t="s">
        <v>834</v>
      </c>
      <c r="F175" s="7" t="s">
        <v>834</v>
      </c>
      <c r="G175" s="1">
        <f t="shared" si="32"/>
        <v>2.71</v>
      </c>
      <c r="H175" s="1">
        <v>45.82</v>
      </c>
      <c r="I175" s="1">
        <v>130.80000000000001</v>
      </c>
      <c r="J175" s="1">
        <f t="shared" si="30"/>
        <v>5993256</v>
      </c>
      <c r="K175" s="1">
        <v>0</v>
      </c>
      <c r="L175" s="1">
        <f t="shared" si="31"/>
        <v>5993256</v>
      </c>
    </row>
    <row r="176" spans="1:12" x14ac:dyDescent="0.2">
      <c r="A176" s="1" t="s">
        <v>598</v>
      </c>
      <c r="B176" s="1" t="s">
        <v>575</v>
      </c>
      <c r="C176" s="15">
        <v>2.71</v>
      </c>
      <c r="D176" s="7" t="s">
        <v>834</v>
      </c>
      <c r="E176" s="7" t="s">
        <v>834</v>
      </c>
      <c r="F176" s="7" t="s">
        <v>834</v>
      </c>
      <c r="G176" s="1">
        <f t="shared" si="32"/>
        <v>2.71</v>
      </c>
      <c r="H176" s="1">
        <v>45.82</v>
      </c>
      <c r="I176" s="1">
        <v>90.8</v>
      </c>
      <c r="J176" s="1">
        <f t="shared" si="30"/>
        <v>4160456</v>
      </c>
      <c r="K176" s="1">
        <v>0</v>
      </c>
      <c r="L176" s="1">
        <f t="shared" si="31"/>
        <v>4160456</v>
      </c>
    </row>
    <row r="177" spans="1:12" x14ac:dyDescent="0.2">
      <c r="A177" s="1" t="s">
        <v>599</v>
      </c>
      <c r="B177" s="1" t="s">
        <v>575</v>
      </c>
      <c r="C177" s="15">
        <v>2.71</v>
      </c>
      <c r="D177" s="7" t="s">
        <v>834</v>
      </c>
      <c r="E177" s="7" t="s">
        <v>834</v>
      </c>
      <c r="F177" s="7" t="s">
        <v>834</v>
      </c>
      <c r="G177" s="1">
        <f t="shared" si="32"/>
        <v>2.71</v>
      </c>
      <c r="H177" s="1">
        <v>45.82</v>
      </c>
      <c r="I177" s="1">
        <v>168</v>
      </c>
      <c r="J177" s="1">
        <f t="shared" si="30"/>
        <v>7697760</v>
      </c>
      <c r="K177" s="1">
        <v>0</v>
      </c>
      <c r="L177" s="1">
        <f t="shared" si="31"/>
        <v>7697760</v>
      </c>
    </row>
    <row r="178" spans="1:12" x14ac:dyDescent="0.2">
      <c r="A178" s="1" t="s">
        <v>479</v>
      </c>
      <c r="B178" s="1" t="s">
        <v>575</v>
      </c>
      <c r="C178" s="15">
        <v>2.71</v>
      </c>
      <c r="D178" s="7" t="s">
        <v>834</v>
      </c>
      <c r="E178" s="7" t="s">
        <v>834</v>
      </c>
      <c r="F178" s="7" t="s">
        <v>834</v>
      </c>
      <c r="G178" s="1">
        <f t="shared" si="32"/>
        <v>2.71</v>
      </c>
      <c r="H178" s="1">
        <v>45.82</v>
      </c>
      <c r="I178" s="1">
        <v>140</v>
      </c>
      <c r="J178" s="1">
        <f t="shared" si="30"/>
        <v>6414800</v>
      </c>
      <c r="K178" s="1">
        <v>0</v>
      </c>
      <c r="L178" s="1">
        <f t="shared" si="31"/>
        <v>6414800</v>
      </c>
    </row>
    <row r="179" spans="1:12" x14ac:dyDescent="0.2">
      <c r="A179" s="1" t="s">
        <v>600</v>
      </c>
      <c r="B179" s="1" t="s">
        <v>575</v>
      </c>
      <c r="C179" s="15">
        <v>2.71</v>
      </c>
      <c r="D179" s="7" t="s">
        <v>834</v>
      </c>
      <c r="E179" s="7" t="s">
        <v>834</v>
      </c>
      <c r="F179" s="7" t="s">
        <v>834</v>
      </c>
      <c r="G179" s="1">
        <f t="shared" si="32"/>
        <v>2.71</v>
      </c>
      <c r="H179" s="1">
        <v>45.82</v>
      </c>
      <c r="I179" s="1">
        <v>240</v>
      </c>
      <c r="J179" s="1">
        <f t="shared" si="30"/>
        <v>10996800</v>
      </c>
      <c r="K179" s="1">
        <v>0</v>
      </c>
      <c r="L179" s="1">
        <f t="shared" si="31"/>
        <v>10996800</v>
      </c>
    </row>
    <row r="180" spans="1:12" x14ac:dyDescent="0.2">
      <c r="A180" s="1" t="s">
        <v>601</v>
      </c>
      <c r="B180" s="1" t="s">
        <v>575</v>
      </c>
      <c r="C180" s="15">
        <v>2.71</v>
      </c>
      <c r="D180" s="7" t="s">
        <v>834</v>
      </c>
      <c r="E180" s="7" t="s">
        <v>834</v>
      </c>
      <c r="F180" s="7" t="s">
        <v>834</v>
      </c>
      <c r="G180" s="1">
        <f t="shared" si="32"/>
        <v>2.71</v>
      </c>
      <c r="H180" s="1">
        <v>45.82</v>
      </c>
      <c r="I180" s="1">
        <v>106.6</v>
      </c>
      <c r="J180" s="1">
        <f t="shared" si="30"/>
        <v>4884411.9999999991</v>
      </c>
      <c r="K180" s="1">
        <v>0</v>
      </c>
      <c r="L180" s="1">
        <f t="shared" si="31"/>
        <v>4884411.9999999991</v>
      </c>
    </row>
    <row r="181" spans="1:12" x14ac:dyDescent="0.2">
      <c r="A181" s="1" t="s">
        <v>444</v>
      </c>
      <c r="B181" s="1" t="s">
        <v>575</v>
      </c>
      <c r="C181" s="15">
        <v>2.71</v>
      </c>
      <c r="D181" s="7" t="s">
        <v>834</v>
      </c>
      <c r="E181" s="7" t="s">
        <v>834</v>
      </c>
      <c r="F181" s="7" t="s">
        <v>834</v>
      </c>
      <c r="G181" s="1">
        <f t="shared" si="32"/>
        <v>2.71</v>
      </c>
      <c r="H181" s="1">
        <v>45.82</v>
      </c>
      <c r="I181" s="1">
        <v>52.5</v>
      </c>
      <c r="J181" s="1">
        <f t="shared" si="30"/>
        <v>2405550</v>
      </c>
      <c r="K181" s="1">
        <v>0</v>
      </c>
      <c r="L181" s="1">
        <f t="shared" si="31"/>
        <v>2405550</v>
      </c>
    </row>
    <row r="182" spans="1:12" x14ac:dyDescent="0.2">
      <c r="A182" s="1" t="s">
        <v>602</v>
      </c>
      <c r="B182" s="1" t="s">
        <v>575</v>
      </c>
      <c r="C182" s="15">
        <v>2.71</v>
      </c>
      <c r="D182" s="7" t="s">
        <v>834</v>
      </c>
      <c r="E182" s="7" t="s">
        <v>834</v>
      </c>
      <c r="F182" s="7" t="s">
        <v>834</v>
      </c>
      <c r="G182" s="1">
        <f t="shared" si="32"/>
        <v>2.71</v>
      </c>
      <c r="H182" s="1">
        <v>45.82</v>
      </c>
      <c r="I182" s="1">
        <v>31.05</v>
      </c>
      <c r="J182" s="1">
        <f t="shared" si="30"/>
        <v>1422711</v>
      </c>
      <c r="K182" s="1">
        <v>0</v>
      </c>
      <c r="L182" s="1">
        <f t="shared" si="31"/>
        <v>1422711</v>
      </c>
    </row>
    <row r="183" spans="1:12" x14ac:dyDescent="0.2">
      <c r="A183" s="1" t="s">
        <v>603</v>
      </c>
      <c r="B183" s="1" t="s">
        <v>575</v>
      </c>
      <c r="C183" s="15">
        <v>2.71</v>
      </c>
      <c r="D183" s="7" t="s">
        <v>834</v>
      </c>
      <c r="E183" s="7" t="s">
        <v>834</v>
      </c>
      <c r="F183" s="7" t="s">
        <v>834</v>
      </c>
      <c r="G183" s="1">
        <f t="shared" si="32"/>
        <v>2.71</v>
      </c>
      <c r="H183" s="1">
        <v>45.82</v>
      </c>
      <c r="I183" s="1">
        <v>420</v>
      </c>
      <c r="J183" s="1">
        <f t="shared" si="30"/>
        <v>19244400</v>
      </c>
      <c r="K183" s="1">
        <v>0</v>
      </c>
      <c r="L183" s="1">
        <f t="shared" si="31"/>
        <v>19244400</v>
      </c>
    </row>
    <row r="184" spans="1:12" x14ac:dyDescent="0.2">
      <c r="A184" s="1" t="s">
        <v>604</v>
      </c>
      <c r="B184" s="1" t="s">
        <v>575</v>
      </c>
      <c r="C184" s="15">
        <v>2.71</v>
      </c>
      <c r="D184" s="7" t="s">
        <v>834</v>
      </c>
      <c r="E184" s="7" t="s">
        <v>834</v>
      </c>
      <c r="F184" s="7" t="s">
        <v>834</v>
      </c>
      <c r="G184" s="1">
        <f t="shared" si="32"/>
        <v>2.71</v>
      </c>
      <c r="H184" s="1">
        <v>45.82</v>
      </c>
      <c r="I184" s="1">
        <v>19.5</v>
      </c>
      <c r="J184" s="1">
        <f t="shared" si="30"/>
        <v>893490</v>
      </c>
      <c r="K184" s="1">
        <v>0</v>
      </c>
      <c r="L184" s="1">
        <f t="shared" si="31"/>
        <v>893490</v>
      </c>
    </row>
    <row r="185" spans="1:12" x14ac:dyDescent="0.2">
      <c r="A185" s="1" t="s">
        <v>605</v>
      </c>
      <c r="B185" s="1" t="s">
        <v>575</v>
      </c>
      <c r="C185" s="15">
        <v>2.71</v>
      </c>
      <c r="D185" s="7" t="s">
        <v>834</v>
      </c>
      <c r="E185" s="7" t="s">
        <v>834</v>
      </c>
      <c r="F185" s="7" t="s">
        <v>834</v>
      </c>
      <c r="G185" s="1">
        <f t="shared" si="32"/>
        <v>2.71</v>
      </c>
      <c r="H185" s="1">
        <v>45.82</v>
      </c>
      <c r="I185" s="1">
        <v>138.6</v>
      </c>
      <c r="J185" s="1">
        <f t="shared" si="30"/>
        <v>6350652</v>
      </c>
      <c r="K185" s="1">
        <v>0</v>
      </c>
      <c r="L185" s="1">
        <f t="shared" si="31"/>
        <v>6350652</v>
      </c>
    </row>
    <row r="186" spans="1:12" x14ac:dyDescent="0.2">
      <c r="A186" s="1" t="s">
        <v>447</v>
      </c>
      <c r="B186" s="1" t="s">
        <v>575</v>
      </c>
      <c r="C186" s="15">
        <v>2.71</v>
      </c>
      <c r="D186" s="7" t="s">
        <v>834</v>
      </c>
      <c r="E186" s="7" t="s">
        <v>834</v>
      </c>
      <c r="F186" s="7" t="s">
        <v>834</v>
      </c>
      <c r="G186" s="1">
        <f t="shared" si="32"/>
        <v>2.71</v>
      </c>
      <c r="H186" s="1">
        <v>45.82</v>
      </c>
      <c r="I186" s="1">
        <v>131.19999999999999</v>
      </c>
      <c r="J186" s="1">
        <f t="shared" si="30"/>
        <v>6011584</v>
      </c>
      <c r="K186" s="1">
        <v>0</v>
      </c>
      <c r="L186" s="1">
        <f t="shared" si="31"/>
        <v>6011584</v>
      </c>
    </row>
    <row r="187" spans="1:12" x14ac:dyDescent="0.2">
      <c r="A187" s="1" t="s">
        <v>606</v>
      </c>
      <c r="B187" s="1" t="s">
        <v>575</v>
      </c>
      <c r="C187" s="15">
        <v>2.71</v>
      </c>
      <c r="D187" s="7" t="s">
        <v>834</v>
      </c>
      <c r="E187" s="7" t="s">
        <v>834</v>
      </c>
      <c r="F187" s="7" t="s">
        <v>834</v>
      </c>
      <c r="G187" s="1">
        <f t="shared" si="32"/>
        <v>2.71</v>
      </c>
      <c r="H187" s="1">
        <v>45.82</v>
      </c>
      <c r="I187" s="1">
        <v>67.2</v>
      </c>
      <c r="J187" s="1">
        <f t="shared" si="30"/>
        <v>3079104.0000000005</v>
      </c>
      <c r="K187" s="1">
        <v>0</v>
      </c>
      <c r="L187" s="1">
        <f t="shared" si="31"/>
        <v>3079104.0000000005</v>
      </c>
    </row>
    <row r="188" spans="1:12" x14ac:dyDescent="0.2">
      <c r="A188" s="1" t="s">
        <v>607</v>
      </c>
      <c r="B188" s="1" t="s">
        <v>575</v>
      </c>
      <c r="C188" s="15">
        <v>2.71</v>
      </c>
      <c r="D188" s="7" t="s">
        <v>834</v>
      </c>
      <c r="E188" s="7" t="s">
        <v>834</v>
      </c>
      <c r="F188" s="7" t="s">
        <v>834</v>
      </c>
      <c r="G188" s="1">
        <f t="shared" si="32"/>
        <v>2.71</v>
      </c>
      <c r="H188" s="1">
        <v>45.82</v>
      </c>
      <c r="I188" s="1">
        <v>151.69999999999999</v>
      </c>
      <c r="J188" s="1">
        <f t="shared" si="30"/>
        <v>6950893.9999999991</v>
      </c>
      <c r="K188" s="1">
        <v>0</v>
      </c>
      <c r="L188" s="1">
        <f t="shared" si="31"/>
        <v>6950893.9999999991</v>
      </c>
    </row>
    <row r="189" spans="1:12" x14ac:dyDescent="0.2">
      <c r="A189" s="1" t="s">
        <v>608</v>
      </c>
      <c r="B189" s="1" t="s">
        <v>575</v>
      </c>
      <c r="C189" s="15">
        <v>2.71</v>
      </c>
      <c r="D189" s="7" t="s">
        <v>834</v>
      </c>
      <c r="E189" s="7" t="s">
        <v>834</v>
      </c>
      <c r="F189" s="7" t="s">
        <v>834</v>
      </c>
      <c r="G189" s="1">
        <f t="shared" si="32"/>
        <v>2.71</v>
      </c>
      <c r="H189" s="1">
        <v>45.82</v>
      </c>
      <c r="I189" s="1">
        <v>54</v>
      </c>
      <c r="J189" s="1">
        <f t="shared" si="30"/>
        <v>2474280</v>
      </c>
      <c r="K189" s="1">
        <v>0</v>
      </c>
      <c r="L189" s="1">
        <f t="shared" si="31"/>
        <v>2474280</v>
      </c>
    </row>
    <row r="190" spans="1:12" x14ac:dyDescent="0.2">
      <c r="A190" s="1" t="s">
        <v>609</v>
      </c>
      <c r="B190" s="1" t="s">
        <v>575</v>
      </c>
      <c r="C190" s="15">
        <v>2.71</v>
      </c>
      <c r="D190" s="7" t="s">
        <v>834</v>
      </c>
      <c r="E190" s="7" t="s">
        <v>834</v>
      </c>
      <c r="F190" s="7" t="s">
        <v>834</v>
      </c>
      <c r="G190" s="1">
        <f t="shared" si="32"/>
        <v>2.71</v>
      </c>
      <c r="H190" s="1">
        <v>45.82</v>
      </c>
      <c r="I190" s="1">
        <v>192</v>
      </c>
      <c r="J190" s="1">
        <f t="shared" si="30"/>
        <v>8797440</v>
      </c>
      <c r="K190" s="1">
        <v>0</v>
      </c>
      <c r="L190" s="1">
        <f t="shared" si="31"/>
        <v>8797440</v>
      </c>
    </row>
    <row r="191" spans="1:12" x14ac:dyDescent="0.2">
      <c r="A191" s="1" t="s">
        <v>610</v>
      </c>
      <c r="B191" s="1" t="s">
        <v>575</v>
      </c>
      <c r="C191" s="15">
        <v>2.71</v>
      </c>
      <c r="D191" s="7" t="s">
        <v>834</v>
      </c>
      <c r="E191" s="7" t="s">
        <v>834</v>
      </c>
      <c r="F191" s="7" t="s">
        <v>834</v>
      </c>
      <c r="G191" s="1">
        <f t="shared" si="32"/>
        <v>2.71</v>
      </c>
      <c r="H191" s="1">
        <v>45.82</v>
      </c>
      <c r="I191" s="1">
        <v>30</v>
      </c>
      <c r="J191" s="1">
        <f t="shared" si="30"/>
        <v>1374600</v>
      </c>
      <c r="K191" s="1">
        <v>0</v>
      </c>
      <c r="L191" s="1">
        <f t="shared" si="31"/>
        <v>1374600</v>
      </c>
    </row>
    <row r="192" spans="1:12" x14ac:dyDescent="0.2">
      <c r="A192" s="1" t="s">
        <v>611</v>
      </c>
      <c r="B192" s="1" t="s">
        <v>575</v>
      </c>
      <c r="C192" s="15">
        <v>2.71</v>
      </c>
      <c r="D192" s="7" t="s">
        <v>834</v>
      </c>
      <c r="E192" s="7" t="s">
        <v>834</v>
      </c>
      <c r="F192" s="7" t="s">
        <v>834</v>
      </c>
      <c r="G192" s="1">
        <f t="shared" si="32"/>
        <v>2.71</v>
      </c>
      <c r="H192" s="1">
        <v>45.82</v>
      </c>
      <c r="I192" s="1">
        <v>28.7</v>
      </c>
      <c r="J192" s="1">
        <f t="shared" si="30"/>
        <v>1315033.9999999998</v>
      </c>
      <c r="K192" s="1">
        <v>0</v>
      </c>
      <c r="L192" s="1">
        <f t="shared" si="31"/>
        <v>1315033.9999999998</v>
      </c>
    </row>
    <row r="193" spans="1:12" x14ac:dyDescent="0.2">
      <c r="A193" s="1" t="s">
        <v>481</v>
      </c>
      <c r="B193" s="1" t="s">
        <v>612</v>
      </c>
      <c r="C193" s="15">
        <v>0</v>
      </c>
      <c r="D193" s="7" t="s">
        <v>834</v>
      </c>
      <c r="E193" s="7" t="s">
        <v>834</v>
      </c>
      <c r="F193" s="7" t="s">
        <v>834</v>
      </c>
      <c r="G193" s="1">
        <f t="shared" si="32"/>
        <v>0</v>
      </c>
      <c r="H193" s="1">
        <v>26.11</v>
      </c>
      <c r="I193" s="1">
        <v>53</v>
      </c>
      <c r="J193" s="1">
        <f t="shared" si="30"/>
        <v>1383830</v>
      </c>
      <c r="K193" s="1">
        <v>0</v>
      </c>
      <c r="L193" s="1">
        <f t="shared" si="31"/>
        <v>1383830</v>
      </c>
    </row>
    <row r="194" spans="1:12" x14ac:dyDescent="0.2">
      <c r="A194" s="1" t="s">
        <v>613</v>
      </c>
      <c r="B194" s="1" t="s">
        <v>612</v>
      </c>
      <c r="C194" s="15">
        <v>0</v>
      </c>
      <c r="D194" s="7" t="s">
        <v>834</v>
      </c>
      <c r="E194" s="7" t="s">
        <v>834</v>
      </c>
      <c r="F194" s="7" t="s">
        <v>834</v>
      </c>
      <c r="G194" s="1">
        <f t="shared" si="32"/>
        <v>0</v>
      </c>
      <c r="H194" s="1">
        <v>26.11</v>
      </c>
      <c r="I194" s="1">
        <v>98.4</v>
      </c>
      <c r="J194" s="1">
        <f t="shared" si="30"/>
        <v>2569224</v>
      </c>
      <c r="K194" s="1">
        <v>0</v>
      </c>
      <c r="L194" s="1">
        <f t="shared" si="31"/>
        <v>2569224</v>
      </c>
    </row>
    <row r="195" spans="1:12" x14ac:dyDescent="0.2">
      <c r="A195" s="1" t="s">
        <v>614</v>
      </c>
      <c r="B195" s="1" t="s">
        <v>612</v>
      </c>
      <c r="C195" s="15">
        <v>0</v>
      </c>
      <c r="D195" s="7" t="s">
        <v>834</v>
      </c>
      <c r="E195" s="7" t="s">
        <v>834</v>
      </c>
      <c r="F195" s="7" t="s">
        <v>834</v>
      </c>
      <c r="G195" s="1">
        <f t="shared" si="32"/>
        <v>0</v>
      </c>
      <c r="H195" s="1">
        <v>26.11</v>
      </c>
      <c r="I195" s="1">
        <v>150.30000000000001</v>
      </c>
      <c r="J195" s="1">
        <f t="shared" si="30"/>
        <v>3924333</v>
      </c>
      <c r="K195" s="1">
        <v>0</v>
      </c>
      <c r="L195" s="1">
        <f t="shared" si="31"/>
        <v>3924333</v>
      </c>
    </row>
    <row r="196" spans="1:12" x14ac:dyDescent="0.2">
      <c r="A196" s="1" t="s">
        <v>615</v>
      </c>
      <c r="B196" s="1" t="s">
        <v>612</v>
      </c>
      <c r="C196" s="15">
        <v>0</v>
      </c>
      <c r="D196" s="7" t="s">
        <v>834</v>
      </c>
      <c r="E196" s="7" t="s">
        <v>834</v>
      </c>
      <c r="F196" s="7" t="s">
        <v>834</v>
      </c>
      <c r="G196" s="1">
        <f t="shared" si="32"/>
        <v>0</v>
      </c>
      <c r="H196" s="1">
        <v>26.11</v>
      </c>
      <c r="I196" s="1">
        <v>10</v>
      </c>
      <c r="J196" s="1">
        <f t="shared" si="30"/>
        <v>261100.00000000003</v>
      </c>
      <c r="K196" s="1">
        <v>0</v>
      </c>
      <c r="L196" s="1">
        <f t="shared" si="31"/>
        <v>261100.00000000003</v>
      </c>
    </row>
    <row r="197" spans="1:12" x14ac:dyDescent="0.2">
      <c r="A197" s="1" t="s">
        <v>616</v>
      </c>
      <c r="B197" s="1" t="s">
        <v>612</v>
      </c>
      <c r="C197" s="15">
        <v>0</v>
      </c>
      <c r="D197" s="7" t="s">
        <v>834</v>
      </c>
      <c r="E197" s="7" t="s">
        <v>834</v>
      </c>
      <c r="F197" s="7" t="s">
        <v>834</v>
      </c>
      <c r="G197" s="1">
        <f t="shared" si="32"/>
        <v>0</v>
      </c>
      <c r="H197" s="1">
        <v>26.11</v>
      </c>
      <c r="I197" s="1">
        <v>50</v>
      </c>
      <c r="J197" s="1">
        <f t="shared" ref="J197:J260" si="33">H197*I197*1000</f>
        <v>1305500</v>
      </c>
      <c r="K197" s="1">
        <v>0</v>
      </c>
      <c r="L197" s="1">
        <f t="shared" ref="L197:L260" si="34">J197+K197</f>
        <v>1305500</v>
      </c>
    </row>
    <row r="198" spans="1:12" x14ac:dyDescent="0.2">
      <c r="A198" s="1" t="s">
        <v>617</v>
      </c>
      <c r="B198" s="1" t="s">
        <v>612</v>
      </c>
      <c r="C198" s="15">
        <v>0</v>
      </c>
      <c r="D198" s="7" t="s">
        <v>834</v>
      </c>
      <c r="E198" s="7" t="s">
        <v>834</v>
      </c>
      <c r="F198" s="7" t="s">
        <v>834</v>
      </c>
      <c r="G198" s="1">
        <f t="shared" si="32"/>
        <v>0</v>
      </c>
      <c r="H198" s="1">
        <v>26.11</v>
      </c>
      <c r="I198" s="1">
        <v>56</v>
      </c>
      <c r="J198" s="1">
        <f t="shared" si="33"/>
        <v>1462159.9999999998</v>
      </c>
      <c r="K198" s="1">
        <v>0</v>
      </c>
      <c r="L198" s="1">
        <f t="shared" si="34"/>
        <v>1462159.9999999998</v>
      </c>
    </row>
    <row r="199" spans="1:12" x14ac:dyDescent="0.2">
      <c r="A199" s="1" t="s">
        <v>486</v>
      </c>
      <c r="B199" s="1" t="s">
        <v>612</v>
      </c>
      <c r="C199" s="15">
        <v>0</v>
      </c>
      <c r="D199" s="7" t="s">
        <v>834</v>
      </c>
      <c r="E199" s="7" t="s">
        <v>834</v>
      </c>
      <c r="F199" s="7" t="s">
        <v>834</v>
      </c>
      <c r="G199" s="1">
        <f t="shared" si="32"/>
        <v>0</v>
      </c>
      <c r="H199" s="1">
        <v>26.11</v>
      </c>
      <c r="I199" s="1">
        <v>102.02500000000001</v>
      </c>
      <c r="J199" s="1">
        <f t="shared" si="33"/>
        <v>2663872.75</v>
      </c>
      <c r="K199" s="1">
        <v>0</v>
      </c>
      <c r="L199" s="1">
        <f t="shared" si="34"/>
        <v>2663872.75</v>
      </c>
    </row>
    <row r="200" spans="1:12" x14ac:dyDescent="0.2">
      <c r="A200" s="1" t="s">
        <v>618</v>
      </c>
      <c r="B200" s="1" t="s">
        <v>612</v>
      </c>
      <c r="C200" s="15">
        <v>0</v>
      </c>
      <c r="D200" s="7" t="s">
        <v>834</v>
      </c>
      <c r="E200" s="7" t="s">
        <v>834</v>
      </c>
      <c r="F200" s="7" t="s">
        <v>834</v>
      </c>
      <c r="G200" s="1">
        <f t="shared" si="32"/>
        <v>0</v>
      </c>
      <c r="H200" s="1">
        <v>26.11</v>
      </c>
      <c r="I200" s="1">
        <v>50.5</v>
      </c>
      <c r="J200" s="1">
        <f t="shared" si="33"/>
        <v>1318555</v>
      </c>
      <c r="K200" s="1">
        <v>0</v>
      </c>
      <c r="L200" s="1">
        <f t="shared" si="34"/>
        <v>1318555</v>
      </c>
    </row>
    <row r="201" spans="1:12" x14ac:dyDescent="0.2">
      <c r="A201" s="1" t="s">
        <v>619</v>
      </c>
      <c r="B201" s="1" t="s">
        <v>612</v>
      </c>
      <c r="C201" s="15">
        <v>0</v>
      </c>
      <c r="D201" s="7" t="s">
        <v>834</v>
      </c>
      <c r="E201" s="7" t="s">
        <v>834</v>
      </c>
      <c r="F201" s="7" t="s">
        <v>834</v>
      </c>
      <c r="G201" s="1">
        <f t="shared" si="32"/>
        <v>0</v>
      </c>
      <c r="H201" s="1">
        <v>26.11</v>
      </c>
      <c r="I201" s="1">
        <v>20</v>
      </c>
      <c r="J201" s="1">
        <f t="shared" si="33"/>
        <v>522200.00000000006</v>
      </c>
      <c r="K201" s="1">
        <v>0</v>
      </c>
      <c r="L201" s="1">
        <f t="shared" si="34"/>
        <v>522200.00000000006</v>
      </c>
    </row>
    <row r="202" spans="1:12" x14ac:dyDescent="0.2">
      <c r="A202" s="1" t="s">
        <v>620</v>
      </c>
      <c r="B202" s="1" t="s">
        <v>612</v>
      </c>
      <c r="C202" s="15">
        <v>0</v>
      </c>
      <c r="D202" s="7" t="s">
        <v>834</v>
      </c>
      <c r="E202" s="7" t="s">
        <v>834</v>
      </c>
      <c r="F202" s="7" t="s">
        <v>834</v>
      </c>
      <c r="G202" s="1">
        <f t="shared" si="32"/>
        <v>0</v>
      </c>
      <c r="H202" s="1">
        <v>26.11</v>
      </c>
      <c r="I202" s="1">
        <v>110.4</v>
      </c>
      <c r="J202" s="1">
        <f t="shared" si="33"/>
        <v>2882544</v>
      </c>
      <c r="K202" s="1">
        <v>0</v>
      </c>
      <c r="L202" s="1">
        <f t="shared" si="34"/>
        <v>2882544</v>
      </c>
    </row>
    <row r="203" spans="1:12" x14ac:dyDescent="0.2">
      <c r="A203" s="1" t="s">
        <v>621</v>
      </c>
      <c r="B203" s="1" t="s">
        <v>612</v>
      </c>
      <c r="C203" s="15">
        <v>0</v>
      </c>
      <c r="D203" s="7" t="s">
        <v>834</v>
      </c>
      <c r="E203" s="7" t="s">
        <v>834</v>
      </c>
      <c r="F203" s="7" t="s">
        <v>834</v>
      </c>
      <c r="G203" s="1">
        <f t="shared" si="32"/>
        <v>0</v>
      </c>
      <c r="H203" s="1">
        <v>26.11</v>
      </c>
      <c r="I203" s="1">
        <v>55.87</v>
      </c>
      <c r="J203" s="1">
        <f t="shared" si="33"/>
        <v>1458765.7</v>
      </c>
      <c r="K203" s="1">
        <v>0</v>
      </c>
      <c r="L203" s="1">
        <f t="shared" si="34"/>
        <v>1458765.7</v>
      </c>
    </row>
    <row r="204" spans="1:12" x14ac:dyDescent="0.2">
      <c r="A204" s="1" t="s">
        <v>492</v>
      </c>
      <c r="B204" s="1" t="s">
        <v>612</v>
      </c>
      <c r="C204" s="15">
        <v>0</v>
      </c>
      <c r="D204" s="7" t="s">
        <v>834</v>
      </c>
      <c r="E204" s="7" t="s">
        <v>834</v>
      </c>
      <c r="F204" s="7" t="s">
        <v>834</v>
      </c>
      <c r="G204" s="1">
        <f t="shared" si="32"/>
        <v>0</v>
      </c>
      <c r="H204" s="1">
        <v>26.11</v>
      </c>
      <c r="I204" s="1">
        <v>42.5</v>
      </c>
      <c r="J204" s="1">
        <f t="shared" si="33"/>
        <v>1109675</v>
      </c>
      <c r="K204" s="1">
        <v>0</v>
      </c>
      <c r="L204" s="1">
        <f t="shared" si="34"/>
        <v>1109675</v>
      </c>
    </row>
    <row r="205" spans="1:12" x14ac:dyDescent="0.2">
      <c r="A205" s="1" t="s">
        <v>622</v>
      </c>
      <c r="B205" s="1" t="s">
        <v>612</v>
      </c>
      <c r="C205" s="15">
        <v>0</v>
      </c>
      <c r="D205" s="7" t="s">
        <v>834</v>
      </c>
      <c r="E205" s="7" t="s">
        <v>834</v>
      </c>
      <c r="F205" s="7" t="s">
        <v>834</v>
      </c>
      <c r="G205" s="1">
        <f t="shared" si="32"/>
        <v>0</v>
      </c>
      <c r="H205" s="1">
        <v>26.11</v>
      </c>
      <c r="I205" s="1">
        <v>92.5</v>
      </c>
      <c r="J205" s="1">
        <f t="shared" si="33"/>
        <v>2415174.9999999995</v>
      </c>
      <c r="K205" s="1">
        <v>0</v>
      </c>
      <c r="L205" s="1">
        <f t="shared" si="34"/>
        <v>2415174.9999999995</v>
      </c>
    </row>
    <row r="206" spans="1:12" x14ac:dyDescent="0.2">
      <c r="A206" s="1" t="s">
        <v>623</v>
      </c>
      <c r="B206" s="1" t="s">
        <v>612</v>
      </c>
      <c r="C206" s="15">
        <v>0</v>
      </c>
      <c r="D206" s="7" t="s">
        <v>834</v>
      </c>
      <c r="E206" s="7" t="s">
        <v>834</v>
      </c>
      <c r="F206" s="7" t="s">
        <v>834</v>
      </c>
      <c r="G206" s="1">
        <f t="shared" si="32"/>
        <v>0</v>
      </c>
      <c r="H206" s="1">
        <v>26.11</v>
      </c>
      <c r="I206" s="1">
        <v>121</v>
      </c>
      <c r="J206" s="1">
        <f t="shared" si="33"/>
        <v>3159310</v>
      </c>
      <c r="K206" s="1">
        <v>0</v>
      </c>
      <c r="L206" s="1">
        <f t="shared" si="34"/>
        <v>3159310</v>
      </c>
    </row>
    <row r="207" spans="1:12" x14ac:dyDescent="0.2">
      <c r="A207" s="1" t="s">
        <v>624</v>
      </c>
      <c r="B207" s="1" t="s">
        <v>612</v>
      </c>
      <c r="C207" s="15">
        <v>0</v>
      </c>
      <c r="D207" s="7" t="s">
        <v>834</v>
      </c>
      <c r="E207" s="7" t="s">
        <v>834</v>
      </c>
      <c r="F207" s="7" t="s">
        <v>834</v>
      </c>
      <c r="G207" s="1">
        <f t="shared" ref="G207:G263" si="35">C207</f>
        <v>0</v>
      </c>
      <c r="H207" s="1">
        <v>26.11</v>
      </c>
      <c r="I207" s="1">
        <v>167.75</v>
      </c>
      <c r="J207" s="1">
        <f t="shared" si="33"/>
        <v>4379952.5</v>
      </c>
      <c r="K207" s="1">
        <v>0</v>
      </c>
      <c r="L207" s="1">
        <f t="shared" si="34"/>
        <v>4379952.5</v>
      </c>
    </row>
    <row r="208" spans="1:12" x14ac:dyDescent="0.2">
      <c r="A208" s="1" t="s">
        <v>495</v>
      </c>
      <c r="B208" s="1" t="s">
        <v>612</v>
      </c>
      <c r="C208" s="15">
        <v>0</v>
      </c>
      <c r="D208" s="7" t="s">
        <v>834</v>
      </c>
      <c r="E208" s="7" t="s">
        <v>834</v>
      </c>
      <c r="F208" s="7" t="s">
        <v>834</v>
      </c>
      <c r="G208" s="1">
        <f t="shared" si="35"/>
        <v>0</v>
      </c>
      <c r="H208" s="1">
        <v>26.11</v>
      </c>
      <c r="I208" s="1">
        <v>72</v>
      </c>
      <c r="J208" s="1">
        <f t="shared" si="33"/>
        <v>1879920</v>
      </c>
      <c r="K208" s="1">
        <v>0</v>
      </c>
      <c r="L208" s="1">
        <f t="shared" si="34"/>
        <v>1879920</v>
      </c>
    </row>
    <row r="209" spans="1:12" x14ac:dyDescent="0.2">
      <c r="A209" s="1" t="s">
        <v>625</v>
      </c>
      <c r="B209" s="1" t="s">
        <v>612</v>
      </c>
      <c r="C209" s="15">
        <v>0</v>
      </c>
      <c r="D209" s="7" t="s">
        <v>834</v>
      </c>
      <c r="E209" s="7" t="s">
        <v>834</v>
      </c>
      <c r="F209" s="7" t="s">
        <v>834</v>
      </c>
      <c r="G209" s="1">
        <f t="shared" si="35"/>
        <v>0</v>
      </c>
      <c r="H209" s="1">
        <v>26.11</v>
      </c>
      <c r="I209" s="1">
        <v>57.5</v>
      </c>
      <c r="J209" s="1">
        <f t="shared" si="33"/>
        <v>1501325</v>
      </c>
      <c r="K209" s="1">
        <v>0</v>
      </c>
      <c r="L209" s="1">
        <f t="shared" si="34"/>
        <v>1501325</v>
      </c>
    </row>
    <row r="210" spans="1:12" x14ac:dyDescent="0.2">
      <c r="A210" s="1" t="s">
        <v>626</v>
      </c>
      <c r="B210" s="1" t="s">
        <v>612</v>
      </c>
      <c r="C210" s="15">
        <v>0</v>
      </c>
      <c r="D210" s="7" t="s">
        <v>834</v>
      </c>
      <c r="E210" s="7" t="s">
        <v>834</v>
      </c>
      <c r="F210" s="7" t="s">
        <v>834</v>
      </c>
      <c r="G210" s="1">
        <f t="shared" si="35"/>
        <v>0</v>
      </c>
      <c r="H210" s="1">
        <v>26.11</v>
      </c>
      <c r="I210" s="1">
        <v>57.75</v>
      </c>
      <c r="J210" s="1">
        <f t="shared" si="33"/>
        <v>1507852.5</v>
      </c>
      <c r="K210" s="1">
        <v>0</v>
      </c>
      <c r="L210" s="1">
        <f t="shared" si="34"/>
        <v>1507852.5</v>
      </c>
    </row>
    <row r="211" spans="1:12" x14ac:dyDescent="0.2">
      <c r="A211" s="1" t="s">
        <v>627</v>
      </c>
      <c r="B211" s="1" t="s">
        <v>612</v>
      </c>
      <c r="C211" s="15">
        <v>0</v>
      </c>
      <c r="D211" s="7" t="s">
        <v>834</v>
      </c>
      <c r="E211" s="7" t="s">
        <v>834</v>
      </c>
      <c r="F211" s="7" t="s">
        <v>834</v>
      </c>
      <c r="G211" s="1">
        <f t="shared" si="35"/>
        <v>0</v>
      </c>
      <c r="H211" s="1">
        <v>26.11</v>
      </c>
      <c r="I211" s="1">
        <v>18</v>
      </c>
      <c r="J211" s="1">
        <f t="shared" si="33"/>
        <v>469980</v>
      </c>
      <c r="K211" s="1">
        <v>0</v>
      </c>
      <c r="L211" s="1">
        <f t="shared" si="34"/>
        <v>469980</v>
      </c>
    </row>
    <row r="212" spans="1:12" x14ac:dyDescent="0.2">
      <c r="A212" s="1" t="s">
        <v>499</v>
      </c>
      <c r="B212" s="1" t="s">
        <v>612</v>
      </c>
      <c r="C212" s="15">
        <v>0</v>
      </c>
      <c r="D212" s="7" t="s">
        <v>834</v>
      </c>
      <c r="E212" s="7" t="s">
        <v>834</v>
      </c>
      <c r="F212" s="7" t="s">
        <v>834</v>
      </c>
      <c r="G212" s="1">
        <f t="shared" si="35"/>
        <v>0</v>
      </c>
      <c r="H212" s="1">
        <v>26.11</v>
      </c>
      <c r="I212" s="1">
        <v>50</v>
      </c>
      <c r="J212" s="1">
        <f t="shared" si="33"/>
        <v>1305500</v>
      </c>
      <c r="K212" s="1">
        <v>0</v>
      </c>
      <c r="L212" s="1">
        <f t="shared" si="34"/>
        <v>1305500</v>
      </c>
    </row>
    <row r="213" spans="1:12" x14ac:dyDescent="0.2">
      <c r="A213" s="1" t="s">
        <v>628</v>
      </c>
      <c r="B213" s="1" t="s">
        <v>612</v>
      </c>
      <c r="C213" s="15">
        <v>0</v>
      </c>
      <c r="D213" s="7" t="s">
        <v>834</v>
      </c>
      <c r="E213" s="7" t="s">
        <v>834</v>
      </c>
      <c r="F213" s="7" t="s">
        <v>834</v>
      </c>
      <c r="G213" s="1">
        <f t="shared" si="35"/>
        <v>0</v>
      </c>
      <c r="H213" s="1">
        <v>26.11</v>
      </c>
      <c r="I213" s="1">
        <v>14</v>
      </c>
      <c r="J213" s="1">
        <f t="shared" si="33"/>
        <v>365539.99999999994</v>
      </c>
      <c r="K213" s="1">
        <v>0</v>
      </c>
      <c r="L213" s="1">
        <f t="shared" si="34"/>
        <v>365539.99999999994</v>
      </c>
    </row>
    <row r="214" spans="1:12" x14ac:dyDescent="0.2">
      <c r="A214" s="1" t="s">
        <v>629</v>
      </c>
      <c r="B214" s="1" t="s">
        <v>612</v>
      </c>
      <c r="C214" s="15">
        <v>0</v>
      </c>
      <c r="D214" s="7" t="s">
        <v>834</v>
      </c>
      <c r="E214" s="7" t="s">
        <v>834</v>
      </c>
      <c r="F214" s="7" t="s">
        <v>834</v>
      </c>
      <c r="G214" s="1">
        <f t="shared" si="35"/>
        <v>0</v>
      </c>
      <c r="H214" s="1">
        <v>26.11</v>
      </c>
      <c r="I214" s="1">
        <v>128</v>
      </c>
      <c r="J214" s="1">
        <f t="shared" si="33"/>
        <v>3342080</v>
      </c>
      <c r="K214" s="1">
        <v>0</v>
      </c>
      <c r="L214" s="1">
        <f t="shared" si="34"/>
        <v>3342080</v>
      </c>
    </row>
    <row r="215" spans="1:12" x14ac:dyDescent="0.2">
      <c r="A215" s="1" t="s">
        <v>630</v>
      </c>
      <c r="B215" s="1" t="s">
        <v>612</v>
      </c>
      <c r="C215" s="15">
        <v>0</v>
      </c>
      <c r="D215" s="7" t="s">
        <v>834</v>
      </c>
      <c r="E215" s="7" t="s">
        <v>834</v>
      </c>
      <c r="F215" s="7" t="s">
        <v>834</v>
      </c>
      <c r="G215" s="1">
        <f t="shared" si="35"/>
        <v>0</v>
      </c>
      <c r="H215" s="1">
        <v>26.11</v>
      </c>
      <c r="I215" s="1">
        <v>85.26</v>
      </c>
      <c r="J215" s="1">
        <f t="shared" si="33"/>
        <v>2226138.6</v>
      </c>
      <c r="K215" s="1">
        <v>0</v>
      </c>
      <c r="L215" s="1">
        <f t="shared" si="34"/>
        <v>2226138.6</v>
      </c>
    </row>
    <row r="216" spans="1:12" x14ac:dyDescent="0.2">
      <c r="A216" s="1" t="s">
        <v>502</v>
      </c>
      <c r="B216" s="1" t="s">
        <v>612</v>
      </c>
      <c r="C216" s="15">
        <v>0</v>
      </c>
      <c r="D216" s="7" t="s">
        <v>834</v>
      </c>
      <c r="E216" s="7" t="s">
        <v>834</v>
      </c>
      <c r="F216" s="7" t="s">
        <v>834</v>
      </c>
      <c r="G216" s="1">
        <f t="shared" si="35"/>
        <v>0</v>
      </c>
      <c r="H216" s="1">
        <v>26.11</v>
      </c>
      <c r="I216" s="1">
        <v>126.92</v>
      </c>
      <c r="J216" s="1">
        <f t="shared" si="33"/>
        <v>3313881.1999999997</v>
      </c>
      <c r="K216" s="1">
        <v>0</v>
      </c>
      <c r="L216" s="1">
        <f t="shared" si="34"/>
        <v>3313881.1999999997</v>
      </c>
    </row>
    <row r="217" spans="1:12" x14ac:dyDescent="0.2">
      <c r="A217" s="1" t="s">
        <v>631</v>
      </c>
      <c r="B217" s="1" t="s">
        <v>612</v>
      </c>
      <c r="C217" s="15">
        <v>0</v>
      </c>
      <c r="D217" s="7" t="s">
        <v>834</v>
      </c>
      <c r="E217" s="7" t="s">
        <v>834</v>
      </c>
      <c r="F217" s="7" t="s">
        <v>834</v>
      </c>
      <c r="G217" s="1">
        <f t="shared" si="35"/>
        <v>0</v>
      </c>
      <c r="H217" s="1">
        <v>26.11</v>
      </c>
      <c r="I217" s="1">
        <v>57.5</v>
      </c>
      <c r="J217" s="1">
        <f t="shared" si="33"/>
        <v>1501325</v>
      </c>
      <c r="K217" s="1">
        <v>0</v>
      </c>
      <c r="L217" s="1">
        <f t="shared" si="34"/>
        <v>1501325</v>
      </c>
    </row>
    <row r="218" spans="1:12" x14ac:dyDescent="0.2">
      <c r="A218" s="1" t="s">
        <v>632</v>
      </c>
      <c r="B218" s="1" t="s">
        <v>612</v>
      </c>
      <c r="C218" s="15">
        <v>0</v>
      </c>
      <c r="D218" s="7" t="s">
        <v>834</v>
      </c>
      <c r="E218" s="7" t="s">
        <v>834</v>
      </c>
      <c r="F218" s="7" t="s">
        <v>834</v>
      </c>
      <c r="G218" s="1">
        <f t="shared" si="35"/>
        <v>0</v>
      </c>
      <c r="H218" s="1">
        <v>26.11</v>
      </c>
      <c r="I218" s="1">
        <v>55</v>
      </c>
      <c r="J218" s="1">
        <f t="shared" si="33"/>
        <v>1436050</v>
      </c>
      <c r="K218" s="1">
        <v>0</v>
      </c>
      <c r="L218" s="1">
        <f t="shared" si="34"/>
        <v>1436050</v>
      </c>
    </row>
    <row r="219" spans="1:12" x14ac:dyDescent="0.2">
      <c r="A219" s="1" t="s">
        <v>505</v>
      </c>
      <c r="B219" s="1" t="s">
        <v>612</v>
      </c>
      <c r="C219" s="15">
        <v>0</v>
      </c>
      <c r="D219" s="7" t="s">
        <v>834</v>
      </c>
      <c r="E219" s="7" t="s">
        <v>834</v>
      </c>
      <c r="F219" s="7" t="s">
        <v>834</v>
      </c>
      <c r="G219" s="1">
        <f t="shared" si="35"/>
        <v>0</v>
      </c>
      <c r="H219" s="1">
        <v>26.11</v>
      </c>
      <c r="I219" s="1">
        <v>100</v>
      </c>
      <c r="J219" s="1">
        <f t="shared" si="33"/>
        <v>2611000</v>
      </c>
      <c r="K219" s="1">
        <v>0</v>
      </c>
      <c r="L219" s="1">
        <f t="shared" si="34"/>
        <v>2611000</v>
      </c>
    </row>
    <row r="220" spans="1:12" x14ac:dyDescent="0.2">
      <c r="A220" s="1" t="s">
        <v>633</v>
      </c>
      <c r="B220" s="1" t="s">
        <v>612</v>
      </c>
      <c r="C220" s="15">
        <v>0</v>
      </c>
      <c r="D220" s="7" t="s">
        <v>834</v>
      </c>
      <c r="E220" s="7" t="s">
        <v>834</v>
      </c>
      <c r="F220" s="7" t="s">
        <v>834</v>
      </c>
      <c r="G220" s="1">
        <f t="shared" si="35"/>
        <v>0</v>
      </c>
      <c r="H220" s="1">
        <v>26.11</v>
      </c>
      <c r="I220" s="1">
        <v>135</v>
      </c>
      <c r="J220" s="1">
        <f t="shared" si="33"/>
        <v>3524850</v>
      </c>
      <c r="K220" s="1">
        <v>0</v>
      </c>
      <c r="L220" s="1">
        <f t="shared" si="34"/>
        <v>3524850</v>
      </c>
    </row>
    <row r="221" spans="1:12" x14ac:dyDescent="0.2">
      <c r="A221" s="1" t="s">
        <v>510</v>
      </c>
      <c r="B221" s="1" t="s">
        <v>612</v>
      </c>
      <c r="C221" s="15">
        <v>0</v>
      </c>
      <c r="D221" s="7" t="s">
        <v>834</v>
      </c>
      <c r="E221" s="7" t="s">
        <v>834</v>
      </c>
      <c r="F221" s="7" t="s">
        <v>834</v>
      </c>
      <c r="G221" s="1">
        <f t="shared" si="35"/>
        <v>0</v>
      </c>
      <c r="H221" s="1">
        <v>26.11</v>
      </c>
      <c r="I221" s="1">
        <v>108</v>
      </c>
      <c r="J221" s="1">
        <f t="shared" si="33"/>
        <v>2819880</v>
      </c>
      <c r="K221" s="1">
        <v>0</v>
      </c>
      <c r="L221" s="1">
        <f t="shared" si="34"/>
        <v>2819880</v>
      </c>
    </row>
    <row r="222" spans="1:12" x14ac:dyDescent="0.2">
      <c r="A222" s="1" t="s">
        <v>634</v>
      </c>
      <c r="B222" s="1" t="s">
        <v>612</v>
      </c>
      <c r="C222" s="15">
        <v>0</v>
      </c>
      <c r="D222" s="7" t="s">
        <v>834</v>
      </c>
      <c r="E222" s="7" t="s">
        <v>834</v>
      </c>
      <c r="F222" s="7" t="s">
        <v>834</v>
      </c>
      <c r="G222" s="1">
        <f t="shared" si="35"/>
        <v>0</v>
      </c>
      <c r="H222" s="1">
        <v>26.11</v>
      </c>
      <c r="I222" s="1">
        <v>89.983999999999995</v>
      </c>
      <c r="J222" s="1">
        <f t="shared" si="33"/>
        <v>2349482.2399999998</v>
      </c>
      <c r="K222" s="1">
        <v>0</v>
      </c>
      <c r="L222" s="1">
        <f t="shared" si="34"/>
        <v>2349482.2399999998</v>
      </c>
    </row>
    <row r="223" spans="1:12" x14ac:dyDescent="0.2">
      <c r="A223" s="1" t="s">
        <v>635</v>
      </c>
      <c r="B223" s="1" t="s">
        <v>612</v>
      </c>
      <c r="C223" s="15">
        <v>0</v>
      </c>
      <c r="D223" s="7" t="s">
        <v>834</v>
      </c>
      <c r="E223" s="7" t="s">
        <v>834</v>
      </c>
      <c r="F223" s="7" t="s">
        <v>834</v>
      </c>
      <c r="G223" s="1">
        <f t="shared" si="35"/>
        <v>0</v>
      </c>
      <c r="H223" s="1">
        <v>26.11</v>
      </c>
      <c r="I223" s="1">
        <v>97.5</v>
      </c>
      <c r="J223" s="1">
        <f t="shared" si="33"/>
        <v>2545725</v>
      </c>
      <c r="K223" s="1">
        <v>0</v>
      </c>
      <c r="L223" s="1">
        <f t="shared" si="34"/>
        <v>2545725</v>
      </c>
    </row>
    <row r="224" spans="1:12" x14ac:dyDescent="0.2">
      <c r="A224" s="1" t="s">
        <v>639</v>
      </c>
      <c r="B224" s="1" t="s">
        <v>575</v>
      </c>
      <c r="C224" s="15">
        <v>2.71</v>
      </c>
      <c r="D224" s="7" t="s">
        <v>834</v>
      </c>
      <c r="E224" s="7" t="s">
        <v>834</v>
      </c>
      <c r="F224" s="7" t="s">
        <v>834</v>
      </c>
      <c r="G224" s="1">
        <f t="shared" si="35"/>
        <v>2.71</v>
      </c>
      <c r="H224" s="1">
        <v>45.82</v>
      </c>
      <c r="I224" s="1">
        <v>452.89</v>
      </c>
      <c r="J224" s="1">
        <f t="shared" si="33"/>
        <v>20751419.800000001</v>
      </c>
      <c r="K224" s="1">
        <v>0</v>
      </c>
      <c r="L224" s="1">
        <f t="shared" si="34"/>
        <v>20751419.800000001</v>
      </c>
    </row>
    <row r="225" spans="1:12" x14ac:dyDescent="0.2">
      <c r="A225" s="1" t="s">
        <v>640</v>
      </c>
      <c r="B225" s="1" t="s">
        <v>575</v>
      </c>
      <c r="C225" s="15">
        <v>2.71</v>
      </c>
      <c r="D225" s="7" t="s">
        <v>834</v>
      </c>
      <c r="E225" s="7" t="s">
        <v>834</v>
      </c>
      <c r="F225" s="7" t="s">
        <v>834</v>
      </c>
      <c r="G225" s="1">
        <f t="shared" si="35"/>
        <v>2.71</v>
      </c>
      <c r="H225" s="1">
        <v>45.82</v>
      </c>
      <c r="I225" s="1">
        <v>43.2</v>
      </c>
      <c r="J225" s="1">
        <f t="shared" si="33"/>
        <v>1979424.0000000002</v>
      </c>
      <c r="K225" s="1">
        <v>0</v>
      </c>
      <c r="L225" s="1">
        <f t="shared" si="34"/>
        <v>1979424.0000000002</v>
      </c>
    </row>
    <row r="226" spans="1:12" x14ac:dyDescent="0.2">
      <c r="A226" s="1" t="s">
        <v>641</v>
      </c>
      <c r="B226" s="1" t="s">
        <v>575</v>
      </c>
      <c r="C226" s="15">
        <v>2.71</v>
      </c>
      <c r="D226" s="7" t="s">
        <v>834</v>
      </c>
      <c r="E226" s="7" t="s">
        <v>834</v>
      </c>
      <c r="F226" s="7" t="s">
        <v>834</v>
      </c>
      <c r="G226" s="1">
        <f t="shared" si="35"/>
        <v>2.71</v>
      </c>
      <c r="H226" s="1">
        <v>45.82</v>
      </c>
      <c r="I226" s="1">
        <v>79.95</v>
      </c>
      <c r="J226" s="1">
        <f t="shared" si="33"/>
        <v>3663309</v>
      </c>
      <c r="K226" s="1">
        <v>0</v>
      </c>
      <c r="L226" s="1">
        <f t="shared" si="34"/>
        <v>3663309</v>
      </c>
    </row>
    <row r="227" spans="1:12" x14ac:dyDescent="0.2">
      <c r="A227" s="1" t="s">
        <v>642</v>
      </c>
      <c r="B227" s="1" t="s">
        <v>575</v>
      </c>
      <c r="C227" s="15">
        <v>2.71</v>
      </c>
      <c r="D227" s="7" t="s">
        <v>834</v>
      </c>
      <c r="E227" s="7" t="s">
        <v>834</v>
      </c>
      <c r="F227" s="7" t="s">
        <v>834</v>
      </c>
      <c r="G227" s="1">
        <f t="shared" si="35"/>
        <v>2.71</v>
      </c>
      <c r="H227" s="1">
        <v>45.82</v>
      </c>
      <c r="I227" s="1">
        <v>153.60000000000002</v>
      </c>
      <c r="J227" s="1">
        <f t="shared" si="33"/>
        <v>7037952.0000000009</v>
      </c>
      <c r="K227" s="1">
        <v>0</v>
      </c>
      <c r="L227" s="1">
        <f t="shared" si="34"/>
        <v>7037952.0000000009</v>
      </c>
    </row>
    <row r="228" spans="1:12" x14ac:dyDescent="0.2">
      <c r="A228" s="1" t="s">
        <v>643</v>
      </c>
      <c r="B228" s="1" t="s">
        <v>575</v>
      </c>
      <c r="C228" s="15">
        <v>2.71</v>
      </c>
      <c r="D228" s="7" t="s">
        <v>834</v>
      </c>
      <c r="E228" s="7" t="s">
        <v>834</v>
      </c>
      <c r="F228" s="7" t="s">
        <v>834</v>
      </c>
      <c r="G228" s="1">
        <f t="shared" si="35"/>
        <v>2.71</v>
      </c>
      <c r="H228" s="1">
        <v>45.82</v>
      </c>
      <c r="I228" s="1">
        <v>111.6</v>
      </c>
      <c r="J228" s="1">
        <f t="shared" si="33"/>
        <v>5113512</v>
      </c>
      <c r="K228" s="1">
        <v>0</v>
      </c>
      <c r="L228" s="1">
        <f t="shared" si="34"/>
        <v>5113512</v>
      </c>
    </row>
    <row r="229" spans="1:12" x14ac:dyDescent="0.2">
      <c r="A229" s="1" t="s">
        <v>644</v>
      </c>
      <c r="B229" s="1" t="s">
        <v>575</v>
      </c>
      <c r="C229" s="15">
        <v>2.71</v>
      </c>
      <c r="D229" s="7" t="s">
        <v>834</v>
      </c>
      <c r="E229" s="7" t="s">
        <v>834</v>
      </c>
      <c r="F229" s="7" t="s">
        <v>834</v>
      </c>
      <c r="G229" s="1">
        <f t="shared" si="35"/>
        <v>2.71</v>
      </c>
      <c r="H229" s="1">
        <v>45.82</v>
      </c>
      <c r="I229" s="1">
        <v>204.4</v>
      </c>
      <c r="J229" s="1">
        <f t="shared" si="33"/>
        <v>9365608</v>
      </c>
      <c r="K229" s="1">
        <v>0</v>
      </c>
      <c r="L229" s="1">
        <f t="shared" si="34"/>
        <v>9365608</v>
      </c>
    </row>
    <row r="230" spans="1:12" x14ac:dyDescent="0.2">
      <c r="A230" s="1" t="s">
        <v>645</v>
      </c>
      <c r="B230" s="1" t="s">
        <v>575</v>
      </c>
      <c r="C230" s="15">
        <v>2.71</v>
      </c>
      <c r="D230" s="7" t="s">
        <v>834</v>
      </c>
      <c r="E230" s="7" t="s">
        <v>834</v>
      </c>
      <c r="F230" s="7" t="s">
        <v>834</v>
      </c>
      <c r="G230" s="1">
        <f t="shared" si="35"/>
        <v>2.71</v>
      </c>
      <c r="H230" s="1">
        <v>45.82</v>
      </c>
      <c r="I230" s="1">
        <v>57.6</v>
      </c>
      <c r="J230" s="1">
        <f t="shared" si="33"/>
        <v>2639232</v>
      </c>
      <c r="K230" s="1">
        <v>0</v>
      </c>
      <c r="L230" s="1">
        <f t="shared" si="34"/>
        <v>2639232</v>
      </c>
    </row>
    <row r="231" spans="1:12" x14ac:dyDescent="0.2">
      <c r="A231" s="1" t="s">
        <v>646</v>
      </c>
      <c r="B231" s="1" t="s">
        <v>575</v>
      </c>
      <c r="C231" s="15">
        <v>2.71</v>
      </c>
      <c r="D231" s="7" t="s">
        <v>834</v>
      </c>
      <c r="E231" s="7" t="s">
        <v>834</v>
      </c>
      <c r="F231" s="7" t="s">
        <v>834</v>
      </c>
      <c r="G231" s="1">
        <f t="shared" si="35"/>
        <v>2.71</v>
      </c>
      <c r="H231" s="1">
        <v>45.82</v>
      </c>
      <c r="I231" s="1">
        <v>336</v>
      </c>
      <c r="J231" s="1">
        <f t="shared" si="33"/>
        <v>15395520</v>
      </c>
      <c r="K231" s="1">
        <v>0</v>
      </c>
      <c r="L231" s="1">
        <f t="shared" si="34"/>
        <v>15395520</v>
      </c>
    </row>
    <row r="232" spans="1:12" x14ac:dyDescent="0.2">
      <c r="A232" s="1" t="s">
        <v>647</v>
      </c>
      <c r="B232" s="1" t="s">
        <v>575</v>
      </c>
      <c r="C232" s="15">
        <v>2.71</v>
      </c>
      <c r="D232" s="7" t="s">
        <v>834</v>
      </c>
      <c r="E232" s="7" t="s">
        <v>834</v>
      </c>
      <c r="F232" s="7" t="s">
        <v>834</v>
      </c>
      <c r="G232" s="1">
        <f t="shared" si="35"/>
        <v>2.71</v>
      </c>
      <c r="H232" s="1">
        <v>45.82</v>
      </c>
      <c r="I232" s="1">
        <v>83.6</v>
      </c>
      <c r="J232" s="1">
        <f t="shared" si="33"/>
        <v>3830551.9999999995</v>
      </c>
      <c r="K232" s="1">
        <v>0</v>
      </c>
      <c r="L232" s="1">
        <f t="shared" si="34"/>
        <v>3830551.9999999995</v>
      </c>
    </row>
    <row r="233" spans="1:12" x14ac:dyDescent="0.2">
      <c r="A233" s="1" t="s">
        <v>648</v>
      </c>
      <c r="B233" s="1" t="s">
        <v>575</v>
      </c>
      <c r="C233" s="15">
        <v>2.71</v>
      </c>
      <c r="D233" s="7" t="s">
        <v>834</v>
      </c>
      <c r="E233" s="7" t="s">
        <v>834</v>
      </c>
      <c r="F233" s="7" t="s">
        <v>834</v>
      </c>
      <c r="G233" s="1">
        <f t="shared" si="35"/>
        <v>2.71</v>
      </c>
      <c r="H233" s="1">
        <v>45.82</v>
      </c>
      <c r="I233" s="1">
        <v>144.4</v>
      </c>
      <c r="J233" s="1">
        <f t="shared" si="33"/>
        <v>6616408</v>
      </c>
      <c r="K233" s="1">
        <v>0</v>
      </c>
      <c r="L233" s="1">
        <f t="shared" si="34"/>
        <v>6616408</v>
      </c>
    </row>
    <row r="234" spans="1:12" x14ac:dyDescent="0.2">
      <c r="A234" s="1" t="s">
        <v>649</v>
      </c>
      <c r="B234" s="1" t="s">
        <v>575</v>
      </c>
      <c r="C234" s="15">
        <v>2.71</v>
      </c>
      <c r="D234" s="7" t="s">
        <v>834</v>
      </c>
      <c r="E234" s="7" t="s">
        <v>834</v>
      </c>
      <c r="F234" s="7" t="s">
        <v>834</v>
      </c>
      <c r="G234" s="1">
        <f t="shared" si="35"/>
        <v>2.71</v>
      </c>
      <c r="H234" s="1">
        <v>45.82</v>
      </c>
      <c r="I234" s="1">
        <v>86.4</v>
      </c>
      <c r="J234" s="1">
        <f t="shared" si="33"/>
        <v>3958848.0000000005</v>
      </c>
      <c r="K234" s="1">
        <v>0</v>
      </c>
      <c r="L234" s="1">
        <f t="shared" si="34"/>
        <v>3958848.0000000005</v>
      </c>
    </row>
    <row r="235" spans="1:12" x14ac:dyDescent="0.2">
      <c r="A235" s="1" t="s">
        <v>650</v>
      </c>
      <c r="B235" s="1" t="s">
        <v>575</v>
      </c>
      <c r="C235" s="15">
        <v>2.71</v>
      </c>
      <c r="D235" s="7" t="s">
        <v>834</v>
      </c>
      <c r="E235" s="7" t="s">
        <v>834</v>
      </c>
      <c r="F235" s="7" t="s">
        <v>834</v>
      </c>
      <c r="G235" s="1">
        <f t="shared" si="35"/>
        <v>2.71</v>
      </c>
      <c r="H235" s="1">
        <v>45.82</v>
      </c>
      <c r="I235" s="1">
        <v>320.32</v>
      </c>
      <c r="J235" s="1">
        <f t="shared" si="33"/>
        <v>14677062.399999999</v>
      </c>
      <c r="K235" s="1">
        <v>0</v>
      </c>
      <c r="L235" s="1">
        <f t="shared" si="34"/>
        <v>14677062.399999999</v>
      </c>
    </row>
    <row r="236" spans="1:12" x14ac:dyDescent="0.2">
      <c r="A236" s="1" t="s">
        <v>651</v>
      </c>
      <c r="B236" s="1" t="s">
        <v>575</v>
      </c>
      <c r="C236" s="15">
        <v>2.71</v>
      </c>
      <c r="D236" s="7" t="s">
        <v>834</v>
      </c>
      <c r="E236" s="7" t="s">
        <v>834</v>
      </c>
      <c r="F236" s="7" t="s">
        <v>834</v>
      </c>
      <c r="G236" s="1">
        <f t="shared" si="35"/>
        <v>2.71</v>
      </c>
      <c r="H236" s="1">
        <v>45.82</v>
      </c>
      <c r="I236" s="1">
        <v>225.7</v>
      </c>
      <c r="J236" s="1">
        <f t="shared" si="33"/>
        <v>10341573.999999998</v>
      </c>
      <c r="K236" s="1">
        <v>0</v>
      </c>
      <c r="L236" s="1">
        <f t="shared" si="34"/>
        <v>10341573.999999998</v>
      </c>
    </row>
    <row r="237" spans="1:12" x14ac:dyDescent="0.2">
      <c r="A237" s="1" t="s">
        <v>652</v>
      </c>
      <c r="B237" s="1" t="s">
        <v>575</v>
      </c>
      <c r="C237" s="15">
        <v>2.71</v>
      </c>
      <c r="D237" s="7" t="s">
        <v>834</v>
      </c>
      <c r="E237" s="7" t="s">
        <v>834</v>
      </c>
      <c r="F237" s="7" t="s">
        <v>834</v>
      </c>
      <c r="G237" s="1">
        <f t="shared" si="35"/>
        <v>2.71</v>
      </c>
      <c r="H237" s="1">
        <v>45.82</v>
      </c>
      <c r="I237" s="1">
        <v>531.92999999999995</v>
      </c>
      <c r="J237" s="1">
        <f t="shared" si="33"/>
        <v>24373032.599999998</v>
      </c>
      <c r="K237" s="1">
        <v>0</v>
      </c>
      <c r="L237" s="1">
        <f t="shared" si="34"/>
        <v>24373032.599999998</v>
      </c>
    </row>
    <row r="238" spans="1:12" x14ac:dyDescent="0.2">
      <c r="A238" s="1" t="s">
        <v>653</v>
      </c>
      <c r="B238" s="1" t="s">
        <v>612</v>
      </c>
      <c r="C238" s="15">
        <v>0</v>
      </c>
      <c r="D238" s="7" t="s">
        <v>834</v>
      </c>
      <c r="E238" s="7" t="s">
        <v>834</v>
      </c>
      <c r="F238" s="7" t="s">
        <v>834</v>
      </c>
      <c r="G238" s="1">
        <f t="shared" si="35"/>
        <v>0</v>
      </c>
      <c r="H238" s="1">
        <v>26.11</v>
      </c>
      <c r="I238" s="1">
        <v>121</v>
      </c>
      <c r="J238" s="1">
        <f t="shared" si="33"/>
        <v>3159310</v>
      </c>
      <c r="K238" s="1">
        <v>0</v>
      </c>
      <c r="L238" s="1">
        <f t="shared" si="34"/>
        <v>3159310</v>
      </c>
    </row>
    <row r="239" spans="1:12" x14ac:dyDescent="0.2">
      <c r="A239" s="1" t="s">
        <v>654</v>
      </c>
      <c r="B239" s="1" t="s">
        <v>612</v>
      </c>
      <c r="C239" s="15">
        <v>0</v>
      </c>
      <c r="D239" s="7" t="s">
        <v>834</v>
      </c>
      <c r="E239" s="7" t="s">
        <v>834</v>
      </c>
      <c r="F239" s="7" t="s">
        <v>834</v>
      </c>
      <c r="G239" s="1">
        <f t="shared" si="35"/>
        <v>0</v>
      </c>
      <c r="H239" s="1">
        <v>26.11</v>
      </c>
      <c r="I239" s="1">
        <v>274.96800000000002</v>
      </c>
      <c r="J239" s="1">
        <f t="shared" si="33"/>
        <v>7179414.4800000004</v>
      </c>
      <c r="K239" s="1">
        <v>0</v>
      </c>
      <c r="L239" s="1">
        <f t="shared" si="34"/>
        <v>7179414.4800000004</v>
      </c>
    </row>
    <row r="240" spans="1:12" x14ac:dyDescent="0.2">
      <c r="A240" s="1" t="s">
        <v>655</v>
      </c>
      <c r="B240" s="1" t="s">
        <v>612</v>
      </c>
      <c r="C240" s="15">
        <v>0</v>
      </c>
      <c r="D240" s="7" t="s">
        <v>834</v>
      </c>
      <c r="E240" s="7" t="s">
        <v>834</v>
      </c>
      <c r="F240" s="7" t="s">
        <v>834</v>
      </c>
      <c r="G240" s="1">
        <f t="shared" si="35"/>
        <v>0</v>
      </c>
      <c r="H240" s="1">
        <v>26.11</v>
      </c>
      <c r="I240" s="1">
        <v>29.986000000000001</v>
      </c>
      <c r="J240" s="1">
        <f t="shared" si="33"/>
        <v>782934.46</v>
      </c>
      <c r="K240" s="1">
        <v>0</v>
      </c>
      <c r="L240" s="1">
        <f t="shared" si="34"/>
        <v>782934.46</v>
      </c>
    </row>
    <row r="241" spans="1:12" x14ac:dyDescent="0.2">
      <c r="A241" s="1" t="s">
        <v>656</v>
      </c>
      <c r="B241" s="1" t="s">
        <v>612</v>
      </c>
      <c r="C241" s="15">
        <v>0</v>
      </c>
      <c r="D241" s="7" t="s">
        <v>834</v>
      </c>
      <c r="E241" s="7" t="s">
        <v>834</v>
      </c>
      <c r="F241" s="7" t="s">
        <v>834</v>
      </c>
      <c r="G241" s="1">
        <f t="shared" si="35"/>
        <v>0</v>
      </c>
      <c r="H241" s="1">
        <v>26.11</v>
      </c>
      <c r="I241" s="1">
        <v>104.5</v>
      </c>
      <c r="J241" s="1">
        <f t="shared" si="33"/>
        <v>2728495</v>
      </c>
      <c r="K241" s="1">
        <v>0</v>
      </c>
      <c r="L241" s="1">
        <f t="shared" si="34"/>
        <v>2728495</v>
      </c>
    </row>
    <row r="242" spans="1:12" x14ac:dyDescent="0.2">
      <c r="A242" s="1" t="s">
        <v>657</v>
      </c>
      <c r="B242" s="1" t="s">
        <v>612</v>
      </c>
      <c r="C242" s="15">
        <v>0</v>
      </c>
      <c r="D242" s="7" t="s">
        <v>834</v>
      </c>
      <c r="E242" s="7" t="s">
        <v>834</v>
      </c>
      <c r="F242" s="7" t="s">
        <v>834</v>
      </c>
      <c r="G242" s="1">
        <f t="shared" si="35"/>
        <v>0</v>
      </c>
      <c r="H242" s="1">
        <v>26.11</v>
      </c>
      <c r="I242" s="1">
        <v>228.8</v>
      </c>
      <c r="J242" s="1">
        <f t="shared" si="33"/>
        <v>5973968</v>
      </c>
      <c r="K242" s="1">
        <v>0</v>
      </c>
      <c r="L242" s="1">
        <f t="shared" si="34"/>
        <v>5973968</v>
      </c>
    </row>
    <row r="243" spans="1:12" x14ac:dyDescent="0.2">
      <c r="A243" s="1" t="s">
        <v>658</v>
      </c>
      <c r="B243" s="1" t="s">
        <v>612</v>
      </c>
      <c r="C243" s="15">
        <v>0</v>
      </c>
      <c r="D243" s="7" t="s">
        <v>834</v>
      </c>
      <c r="E243" s="7" t="s">
        <v>834</v>
      </c>
      <c r="F243" s="7" t="s">
        <v>834</v>
      </c>
      <c r="G243" s="1">
        <f t="shared" si="35"/>
        <v>0</v>
      </c>
      <c r="H243" s="1">
        <v>26.11</v>
      </c>
      <c r="I243" s="1">
        <v>135</v>
      </c>
      <c r="J243" s="1">
        <f t="shared" si="33"/>
        <v>3524850</v>
      </c>
      <c r="K243" s="1">
        <v>0</v>
      </c>
      <c r="L243" s="1">
        <f t="shared" si="34"/>
        <v>3524850</v>
      </c>
    </row>
    <row r="244" spans="1:12" x14ac:dyDescent="0.2">
      <c r="A244" s="1" t="s">
        <v>659</v>
      </c>
      <c r="B244" s="1" t="s">
        <v>612</v>
      </c>
      <c r="C244" s="15">
        <v>0</v>
      </c>
      <c r="D244" s="7" t="s">
        <v>834</v>
      </c>
      <c r="E244" s="7" t="s">
        <v>834</v>
      </c>
      <c r="F244" s="7" t="s">
        <v>834</v>
      </c>
      <c r="G244" s="1">
        <f t="shared" si="35"/>
        <v>0</v>
      </c>
      <c r="H244" s="1">
        <v>26.11</v>
      </c>
      <c r="I244" s="1">
        <v>34.5</v>
      </c>
      <c r="J244" s="1">
        <f t="shared" si="33"/>
        <v>900795</v>
      </c>
      <c r="K244" s="1">
        <v>0</v>
      </c>
      <c r="L244" s="1">
        <f t="shared" si="34"/>
        <v>900795</v>
      </c>
    </row>
    <row r="245" spans="1:12" x14ac:dyDescent="0.2">
      <c r="A245" s="1" t="s">
        <v>660</v>
      </c>
      <c r="B245" s="1" t="s">
        <v>612</v>
      </c>
      <c r="C245" s="15">
        <v>0</v>
      </c>
      <c r="D245" s="7" t="s">
        <v>834</v>
      </c>
      <c r="E245" s="7" t="s">
        <v>834</v>
      </c>
      <c r="F245" s="7" t="s">
        <v>834</v>
      </c>
      <c r="G245" s="1">
        <f t="shared" si="35"/>
        <v>0</v>
      </c>
      <c r="H245" s="1">
        <v>26.11</v>
      </c>
      <c r="I245" s="1">
        <v>132.59700000000001</v>
      </c>
      <c r="J245" s="1">
        <f t="shared" si="33"/>
        <v>3462107.6700000004</v>
      </c>
      <c r="K245" s="1">
        <v>0</v>
      </c>
      <c r="L245" s="1">
        <f t="shared" si="34"/>
        <v>3462107.6700000004</v>
      </c>
    </row>
    <row r="246" spans="1:12" x14ac:dyDescent="0.2">
      <c r="A246" s="1" t="s">
        <v>661</v>
      </c>
      <c r="B246" s="1" t="s">
        <v>612</v>
      </c>
      <c r="C246" s="15">
        <v>0</v>
      </c>
      <c r="D246" s="7" t="s">
        <v>834</v>
      </c>
      <c r="E246" s="7" t="s">
        <v>834</v>
      </c>
      <c r="F246" s="7" t="s">
        <v>834</v>
      </c>
      <c r="G246" s="1">
        <f t="shared" si="35"/>
        <v>0</v>
      </c>
      <c r="H246" s="1">
        <v>26.11</v>
      </c>
      <c r="I246" s="1">
        <v>15</v>
      </c>
      <c r="J246" s="1">
        <f t="shared" si="33"/>
        <v>391650</v>
      </c>
      <c r="K246" s="1">
        <v>0</v>
      </c>
      <c r="L246" s="1">
        <f t="shared" si="34"/>
        <v>391650</v>
      </c>
    </row>
    <row r="247" spans="1:12" x14ac:dyDescent="0.2">
      <c r="A247" s="1" t="s">
        <v>662</v>
      </c>
      <c r="B247" s="1" t="s">
        <v>612</v>
      </c>
      <c r="C247" s="15">
        <v>0</v>
      </c>
      <c r="D247" s="7" t="s">
        <v>834</v>
      </c>
      <c r="E247" s="7" t="s">
        <v>834</v>
      </c>
      <c r="F247" s="7" t="s">
        <v>834</v>
      </c>
      <c r="G247" s="1">
        <f t="shared" si="35"/>
        <v>0</v>
      </c>
      <c r="H247" s="1">
        <v>26.11</v>
      </c>
      <c r="I247" s="1">
        <v>100.05</v>
      </c>
      <c r="J247" s="1">
        <f t="shared" si="33"/>
        <v>2612305.5</v>
      </c>
      <c r="K247" s="1">
        <v>0</v>
      </c>
      <c r="L247" s="1">
        <f t="shared" si="34"/>
        <v>2612305.5</v>
      </c>
    </row>
    <row r="248" spans="1:12" x14ac:dyDescent="0.2">
      <c r="A248" s="1" t="s">
        <v>663</v>
      </c>
      <c r="B248" s="1" t="s">
        <v>612</v>
      </c>
      <c r="C248" s="15">
        <v>0</v>
      </c>
      <c r="D248" s="7" t="s">
        <v>834</v>
      </c>
      <c r="E248" s="7" t="s">
        <v>834</v>
      </c>
      <c r="F248" s="7" t="s">
        <v>834</v>
      </c>
      <c r="G248" s="1">
        <f t="shared" si="35"/>
        <v>0</v>
      </c>
      <c r="H248" s="1">
        <v>26.11</v>
      </c>
      <c r="I248" s="1">
        <v>162.36000000000001</v>
      </c>
      <c r="J248" s="1">
        <f t="shared" si="33"/>
        <v>4239219.6000000006</v>
      </c>
      <c r="K248" s="1">
        <v>0</v>
      </c>
      <c r="L248" s="1">
        <f t="shared" si="34"/>
        <v>4239219.6000000006</v>
      </c>
    </row>
    <row r="249" spans="1:12" x14ac:dyDescent="0.2">
      <c r="A249" s="1" t="s">
        <v>664</v>
      </c>
      <c r="B249" s="1" t="s">
        <v>612</v>
      </c>
      <c r="C249" s="15">
        <v>0</v>
      </c>
      <c r="D249" s="7" t="s">
        <v>834</v>
      </c>
      <c r="E249" s="7" t="s">
        <v>834</v>
      </c>
      <c r="F249" s="7" t="s">
        <v>834</v>
      </c>
      <c r="G249" s="1">
        <f t="shared" si="35"/>
        <v>0</v>
      </c>
      <c r="H249" s="1">
        <v>26.11</v>
      </c>
      <c r="I249" s="1">
        <v>220</v>
      </c>
      <c r="J249" s="1">
        <f t="shared" si="33"/>
        <v>5744200</v>
      </c>
      <c r="K249" s="1">
        <v>0</v>
      </c>
      <c r="L249" s="1">
        <f t="shared" si="34"/>
        <v>5744200</v>
      </c>
    </row>
    <row r="250" spans="1:12" x14ac:dyDescent="0.2">
      <c r="A250" s="1" t="s">
        <v>665</v>
      </c>
      <c r="B250" s="1" t="s">
        <v>612</v>
      </c>
      <c r="C250" s="15">
        <v>0</v>
      </c>
      <c r="D250" s="7" t="s">
        <v>834</v>
      </c>
      <c r="E250" s="7" t="s">
        <v>834</v>
      </c>
      <c r="F250" s="7" t="s">
        <v>834</v>
      </c>
      <c r="G250" s="1">
        <f t="shared" si="35"/>
        <v>0</v>
      </c>
      <c r="H250" s="1">
        <v>26.11</v>
      </c>
      <c r="I250" s="1">
        <v>28.98</v>
      </c>
      <c r="J250" s="1">
        <f t="shared" si="33"/>
        <v>756667.79999999993</v>
      </c>
      <c r="K250" s="1">
        <v>0</v>
      </c>
      <c r="L250" s="1">
        <f t="shared" si="34"/>
        <v>756667.79999999993</v>
      </c>
    </row>
    <row r="251" spans="1:12" x14ac:dyDescent="0.2">
      <c r="A251" s="1" t="s">
        <v>666</v>
      </c>
      <c r="B251" s="1" t="s">
        <v>612</v>
      </c>
      <c r="C251" s="15">
        <v>0</v>
      </c>
      <c r="D251" s="7" t="s">
        <v>834</v>
      </c>
      <c r="E251" s="7" t="s">
        <v>834</v>
      </c>
      <c r="F251" s="7" t="s">
        <v>834</v>
      </c>
      <c r="G251" s="1">
        <f t="shared" si="35"/>
        <v>0</v>
      </c>
      <c r="H251" s="1">
        <v>26.11</v>
      </c>
      <c r="I251" s="1">
        <v>25</v>
      </c>
      <c r="J251" s="1">
        <f t="shared" si="33"/>
        <v>652750</v>
      </c>
      <c r="K251" s="1">
        <v>0</v>
      </c>
      <c r="L251" s="1">
        <f t="shared" si="34"/>
        <v>652750</v>
      </c>
    </row>
    <row r="252" spans="1:12" x14ac:dyDescent="0.2">
      <c r="A252" s="1" t="s">
        <v>667</v>
      </c>
      <c r="B252" s="1" t="s">
        <v>612</v>
      </c>
      <c r="C252" s="15">
        <v>0</v>
      </c>
      <c r="D252" s="7" t="s">
        <v>834</v>
      </c>
      <c r="E252" s="7" t="s">
        <v>834</v>
      </c>
      <c r="F252" s="7" t="s">
        <v>834</v>
      </c>
      <c r="G252" s="1">
        <f t="shared" si="35"/>
        <v>0</v>
      </c>
      <c r="H252" s="1">
        <v>26.11</v>
      </c>
      <c r="I252" s="1">
        <v>55.64</v>
      </c>
      <c r="J252" s="1">
        <f t="shared" si="33"/>
        <v>1452760.4</v>
      </c>
      <c r="K252" s="1">
        <v>0</v>
      </c>
      <c r="L252" s="1">
        <f t="shared" si="34"/>
        <v>1452760.4</v>
      </c>
    </row>
    <row r="253" spans="1:12" x14ac:dyDescent="0.2">
      <c r="A253" s="1" t="s">
        <v>668</v>
      </c>
      <c r="B253" s="1" t="s">
        <v>612</v>
      </c>
      <c r="C253" s="15">
        <v>0</v>
      </c>
      <c r="D253" s="7" t="s">
        <v>834</v>
      </c>
      <c r="E253" s="7" t="s">
        <v>834</v>
      </c>
      <c r="F253" s="7" t="s">
        <v>834</v>
      </c>
      <c r="G253" s="1">
        <f t="shared" si="35"/>
        <v>0</v>
      </c>
      <c r="H253" s="1">
        <v>26.11</v>
      </c>
      <c r="I253" s="1">
        <v>65</v>
      </c>
      <c r="J253" s="1">
        <f t="shared" si="33"/>
        <v>1697149.9999999998</v>
      </c>
      <c r="K253" s="1">
        <v>0</v>
      </c>
      <c r="L253" s="1">
        <f t="shared" si="34"/>
        <v>1697149.9999999998</v>
      </c>
    </row>
    <row r="254" spans="1:12" x14ac:dyDescent="0.2">
      <c r="A254" s="1" t="s">
        <v>669</v>
      </c>
      <c r="B254" s="1" t="s">
        <v>612</v>
      </c>
      <c r="C254" s="15">
        <v>0</v>
      </c>
      <c r="D254" s="7" t="s">
        <v>834</v>
      </c>
      <c r="E254" s="7" t="s">
        <v>834</v>
      </c>
      <c r="F254" s="7" t="s">
        <v>834</v>
      </c>
      <c r="G254" s="1">
        <f t="shared" si="35"/>
        <v>0</v>
      </c>
      <c r="H254" s="1">
        <v>26.11</v>
      </c>
      <c r="I254" s="1">
        <v>102.96</v>
      </c>
      <c r="J254" s="1">
        <f t="shared" si="33"/>
        <v>2688285.5999999996</v>
      </c>
      <c r="K254" s="1">
        <v>0</v>
      </c>
      <c r="L254" s="1">
        <f t="shared" si="34"/>
        <v>2688285.5999999996</v>
      </c>
    </row>
    <row r="255" spans="1:12" x14ac:dyDescent="0.2">
      <c r="A255" s="1" t="s">
        <v>670</v>
      </c>
      <c r="B255" s="1" t="s">
        <v>612</v>
      </c>
      <c r="C255" s="15">
        <v>0</v>
      </c>
      <c r="D255" s="7" t="s">
        <v>834</v>
      </c>
      <c r="E255" s="7" t="s">
        <v>834</v>
      </c>
      <c r="F255" s="7" t="s">
        <v>834</v>
      </c>
      <c r="G255" s="1">
        <f t="shared" si="35"/>
        <v>0</v>
      </c>
      <c r="H255" s="1">
        <v>26.11</v>
      </c>
      <c r="I255" s="1">
        <v>64.16</v>
      </c>
      <c r="J255" s="1">
        <f t="shared" si="33"/>
        <v>1675217.5999999999</v>
      </c>
      <c r="K255" s="1">
        <v>0</v>
      </c>
      <c r="L255" s="1">
        <f t="shared" si="34"/>
        <v>1675217.5999999999</v>
      </c>
    </row>
    <row r="256" spans="1:12" x14ac:dyDescent="0.2">
      <c r="A256" s="1" t="s">
        <v>671</v>
      </c>
      <c r="B256" s="1" t="s">
        <v>612</v>
      </c>
      <c r="C256" s="15">
        <v>0</v>
      </c>
      <c r="D256" s="7" t="s">
        <v>834</v>
      </c>
      <c r="E256" s="7" t="s">
        <v>834</v>
      </c>
      <c r="F256" s="7" t="s">
        <v>834</v>
      </c>
      <c r="G256" s="1">
        <f t="shared" si="35"/>
        <v>0</v>
      </c>
      <c r="H256" s="1">
        <v>26.11</v>
      </c>
      <c r="I256" s="1">
        <v>199.95</v>
      </c>
      <c r="J256" s="1">
        <f t="shared" si="33"/>
        <v>5220694.5</v>
      </c>
      <c r="K256" s="1">
        <v>0</v>
      </c>
      <c r="L256" s="1">
        <f t="shared" si="34"/>
        <v>5220694.5</v>
      </c>
    </row>
    <row r="257" spans="1:12" x14ac:dyDescent="0.2">
      <c r="A257" s="1" t="s">
        <v>672</v>
      </c>
      <c r="B257" s="1" t="s">
        <v>612</v>
      </c>
      <c r="C257" s="15">
        <v>0</v>
      </c>
      <c r="D257" s="7" t="s">
        <v>834</v>
      </c>
      <c r="E257" s="7" t="s">
        <v>834</v>
      </c>
      <c r="F257" s="7" t="s">
        <v>834</v>
      </c>
      <c r="G257" s="1">
        <f t="shared" si="35"/>
        <v>0</v>
      </c>
      <c r="H257" s="1">
        <v>26.11</v>
      </c>
      <c r="I257" s="1">
        <v>112</v>
      </c>
      <c r="J257" s="1">
        <f t="shared" si="33"/>
        <v>2924319.9999999995</v>
      </c>
      <c r="K257" s="1">
        <v>0</v>
      </c>
      <c r="L257" s="1">
        <f t="shared" si="34"/>
        <v>2924319.9999999995</v>
      </c>
    </row>
    <row r="258" spans="1:12" x14ac:dyDescent="0.2">
      <c r="A258" s="1" t="s">
        <v>673</v>
      </c>
      <c r="B258" s="1" t="s">
        <v>612</v>
      </c>
      <c r="C258" s="15">
        <v>0</v>
      </c>
      <c r="D258" s="7" t="s">
        <v>834</v>
      </c>
      <c r="E258" s="7" t="s">
        <v>834</v>
      </c>
      <c r="F258" s="7" t="s">
        <v>834</v>
      </c>
      <c r="G258" s="1">
        <f t="shared" si="35"/>
        <v>0</v>
      </c>
      <c r="H258" s="1">
        <v>26.11</v>
      </c>
      <c r="I258" s="1">
        <v>94</v>
      </c>
      <c r="J258" s="1">
        <f t="shared" si="33"/>
        <v>2454340</v>
      </c>
      <c r="K258" s="1">
        <v>0</v>
      </c>
      <c r="L258" s="1">
        <f t="shared" si="34"/>
        <v>2454340</v>
      </c>
    </row>
    <row r="259" spans="1:12" x14ac:dyDescent="0.2">
      <c r="A259" s="1" t="s">
        <v>674</v>
      </c>
      <c r="B259" s="1" t="s">
        <v>675</v>
      </c>
      <c r="C259" s="15">
        <v>0</v>
      </c>
      <c r="D259" s="7" t="s">
        <v>834</v>
      </c>
      <c r="E259" s="7" t="s">
        <v>834</v>
      </c>
      <c r="F259" s="7" t="s">
        <v>834</v>
      </c>
      <c r="G259" s="1">
        <f t="shared" si="35"/>
        <v>0</v>
      </c>
      <c r="H259" s="1">
        <v>26.11</v>
      </c>
      <c r="I259" s="1">
        <v>31.103000000000002</v>
      </c>
      <c r="J259" s="1">
        <f t="shared" si="33"/>
        <v>812099.33</v>
      </c>
      <c r="K259" s="1">
        <v>0</v>
      </c>
      <c r="L259" s="1">
        <f t="shared" si="34"/>
        <v>812099.33</v>
      </c>
    </row>
    <row r="260" spans="1:12" x14ac:dyDescent="0.2">
      <c r="A260" s="1" t="s">
        <v>677</v>
      </c>
      <c r="B260" s="1" t="s">
        <v>675</v>
      </c>
      <c r="C260" s="15">
        <v>0</v>
      </c>
      <c r="D260" s="7" t="s">
        <v>834</v>
      </c>
      <c r="E260" s="7" t="s">
        <v>834</v>
      </c>
      <c r="F260" s="7" t="s">
        <v>834</v>
      </c>
      <c r="G260" s="1">
        <f t="shared" si="35"/>
        <v>0</v>
      </c>
      <c r="H260" s="1">
        <v>26.11</v>
      </c>
      <c r="I260" s="1">
        <v>100</v>
      </c>
      <c r="J260" s="1">
        <f t="shared" si="33"/>
        <v>2611000</v>
      </c>
      <c r="K260" s="1">
        <v>0</v>
      </c>
      <c r="L260" s="1">
        <f t="shared" si="34"/>
        <v>2611000</v>
      </c>
    </row>
    <row r="261" spans="1:12" x14ac:dyDescent="0.2">
      <c r="A261" s="1" t="s">
        <v>678</v>
      </c>
      <c r="B261" s="1" t="s">
        <v>675</v>
      </c>
      <c r="C261" s="15">
        <v>0</v>
      </c>
      <c r="D261" s="7" t="s">
        <v>834</v>
      </c>
      <c r="E261" s="7" t="s">
        <v>834</v>
      </c>
      <c r="F261" s="7" t="s">
        <v>834</v>
      </c>
      <c r="G261" s="1">
        <f t="shared" si="35"/>
        <v>0</v>
      </c>
      <c r="H261" s="1">
        <v>26.11</v>
      </c>
      <c r="I261" s="1">
        <v>85</v>
      </c>
      <c r="J261" s="1">
        <f t="shared" ref="J261:J263" si="36">H261*I261*1000</f>
        <v>2219350</v>
      </c>
      <c r="K261" s="1">
        <v>0</v>
      </c>
      <c r="L261" s="1">
        <f t="shared" ref="L261:L263" si="37">J261+K261</f>
        <v>2219350</v>
      </c>
    </row>
    <row r="262" spans="1:12" x14ac:dyDescent="0.2">
      <c r="A262" s="1" t="s">
        <v>679</v>
      </c>
      <c r="B262" s="1" t="s">
        <v>575</v>
      </c>
      <c r="C262" s="15">
        <v>2.71</v>
      </c>
      <c r="D262" s="7" t="s">
        <v>834</v>
      </c>
      <c r="E262" s="7" t="s">
        <v>834</v>
      </c>
      <c r="F262" s="7" t="s">
        <v>834</v>
      </c>
      <c r="G262" s="1">
        <f t="shared" si="35"/>
        <v>2.71</v>
      </c>
      <c r="H262" s="1">
        <v>45.82</v>
      </c>
      <c r="I262" s="1">
        <v>157.5</v>
      </c>
      <c r="J262" s="1">
        <f t="shared" si="36"/>
        <v>7216650</v>
      </c>
      <c r="K262" s="1">
        <v>0</v>
      </c>
      <c r="L262" s="1">
        <f t="shared" si="37"/>
        <v>7216650</v>
      </c>
    </row>
    <row r="263" spans="1:12" x14ac:dyDescent="0.2">
      <c r="A263" s="1" t="s">
        <v>680</v>
      </c>
      <c r="B263" s="1" t="s">
        <v>575</v>
      </c>
      <c r="C263" s="15">
        <v>2.71</v>
      </c>
      <c r="D263" s="7" t="s">
        <v>834</v>
      </c>
      <c r="E263" s="7" t="s">
        <v>834</v>
      </c>
      <c r="F263" s="7" t="s">
        <v>834</v>
      </c>
      <c r="G263" s="1">
        <f t="shared" si="35"/>
        <v>2.71</v>
      </c>
      <c r="H263" s="1">
        <v>45.82</v>
      </c>
      <c r="I263" s="1">
        <v>180.6</v>
      </c>
      <c r="J263" s="1">
        <f t="shared" si="36"/>
        <v>8275092.0000000009</v>
      </c>
      <c r="K263" s="1">
        <v>0</v>
      </c>
      <c r="L263" s="1">
        <f t="shared" si="37"/>
        <v>8275092.0000000009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I2" sqref="I2"/>
    </sheetView>
  </sheetViews>
  <sheetFormatPr baseColWidth="10" defaultColWidth="11" defaultRowHeight="16" x14ac:dyDescent="0.2"/>
  <cols>
    <col min="1" max="1" width="20.83203125" customWidth="1"/>
    <col min="3" max="3" width="14.1640625" customWidth="1"/>
    <col min="5" max="5" width="14.1640625" customWidth="1"/>
    <col min="7" max="7" width="14" customWidth="1"/>
    <col min="9" max="9" width="17.83203125" customWidth="1"/>
  </cols>
  <sheetData>
    <row r="1" spans="1:10" x14ac:dyDescent="0.5">
      <c r="A1" s="1" t="s">
        <v>8</v>
      </c>
      <c r="B1" s="1" t="s">
        <v>114</v>
      </c>
      <c r="C1" s="1" t="s">
        <v>113</v>
      </c>
      <c r="D1" s="1" t="s">
        <v>795</v>
      </c>
      <c r="E1" s="1" t="s">
        <v>796</v>
      </c>
      <c r="F1" s="1" t="s">
        <v>797</v>
      </c>
      <c r="G1" s="1" t="s">
        <v>798</v>
      </c>
      <c r="H1" s="1" t="s">
        <v>799</v>
      </c>
      <c r="I1" s="1" t="s">
        <v>807</v>
      </c>
      <c r="J1" s="1" t="s">
        <v>554</v>
      </c>
    </row>
    <row r="2" spans="1:10" x14ac:dyDescent="0.2">
      <c r="A2" s="1" t="s">
        <v>804</v>
      </c>
      <c r="B2" s="1" t="s">
        <v>36</v>
      </c>
      <c r="C2" s="1" t="s">
        <v>37</v>
      </c>
      <c r="D2" s="1">
        <v>0</v>
      </c>
      <c r="E2" s="1">
        <v>0</v>
      </c>
      <c r="F2" s="1">
        <v>0</v>
      </c>
      <c r="G2" s="1">
        <v>7.0000000000000007E-2</v>
      </c>
      <c r="H2" s="1">
        <v>50</v>
      </c>
      <c r="I2" s="1">
        <f>((G2*F2)/(1-(1+G2)^(-H2)))*1000000</f>
        <v>0</v>
      </c>
      <c r="J2" s="1" t="s">
        <v>805</v>
      </c>
    </row>
    <row r="3" spans="1:10" x14ac:dyDescent="0.2">
      <c r="A3" s="1" t="s">
        <v>763</v>
      </c>
      <c r="B3" s="1" t="s">
        <v>791</v>
      </c>
      <c r="C3" s="1" t="s">
        <v>37</v>
      </c>
      <c r="D3" s="1">
        <v>100</v>
      </c>
      <c r="E3" s="1">
        <v>185</v>
      </c>
      <c r="F3" s="1">
        <f t="shared" ref="F3:F29" si="0">(D3+E3)/2</f>
        <v>142.5</v>
      </c>
      <c r="G3" s="1">
        <v>7.0000000000000007E-2</v>
      </c>
      <c r="H3" s="1">
        <v>50</v>
      </c>
      <c r="I3" s="1">
        <f>((G3*F3)/(1-(1+G3)^(-H3)))*1000000</f>
        <v>10325528.559394093</v>
      </c>
      <c r="J3" s="1"/>
    </row>
    <row r="4" spans="1:10" x14ac:dyDescent="0.2">
      <c r="A4" s="1" t="s">
        <v>756</v>
      </c>
      <c r="B4" s="1" t="s">
        <v>791</v>
      </c>
      <c r="C4" s="1" t="s">
        <v>37</v>
      </c>
      <c r="D4" s="1">
        <v>80</v>
      </c>
      <c r="E4" s="1">
        <v>150</v>
      </c>
      <c r="F4" s="1">
        <f t="shared" si="0"/>
        <v>115</v>
      </c>
      <c r="G4" s="1">
        <v>7.0000000000000007E-2</v>
      </c>
      <c r="H4" s="1">
        <v>50</v>
      </c>
      <c r="I4" s="1">
        <f t="shared" ref="I4:I38" si="1">((G4*F4)/(1-(1+G4)^(-H4)))*1000000</f>
        <v>8332882.6970548825</v>
      </c>
      <c r="J4" s="1"/>
    </row>
    <row r="5" spans="1:10" x14ac:dyDescent="0.2">
      <c r="A5" s="1" t="s">
        <v>757</v>
      </c>
      <c r="B5" s="1" t="s">
        <v>791</v>
      </c>
      <c r="C5" s="1" t="s">
        <v>37</v>
      </c>
      <c r="D5" s="1">
        <v>31</v>
      </c>
      <c r="E5" s="1">
        <v>59</v>
      </c>
      <c r="F5" s="1">
        <f t="shared" si="0"/>
        <v>45</v>
      </c>
      <c r="G5" s="1">
        <v>7.0000000000000007E-2</v>
      </c>
      <c r="H5" s="1">
        <v>50</v>
      </c>
      <c r="I5" s="1">
        <f t="shared" si="1"/>
        <v>3260693.2292823456</v>
      </c>
      <c r="J5" s="1"/>
    </row>
    <row r="6" spans="1:10" x14ac:dyDescent="0.2">
      <c r="A6" s="1" t="s">
        <v>758</v>
      </c>
      <c r="B6" s="1" t="s">
        <v>791</v>
      </c>
      <c r="C6" s="1" t="s">
        <v>37</v>
      </c>
      <c r="D6" s="1">
        <v>600</v>
      </c>
      <c r="E6" s="1">
        <v>1110</v>
      </c>
      <c r="F6" s="1">
        <f t="shared" si="0"/>
        <v>855</v>
      </c>
      <c r="G6" s="1">
        <v>7.0000000000000007E-2</v>
      </c>
      <c r="H6" s="1">
        <v>50</v>
      </c>
      <c r="I6" s="1">
        <f t="shared" si="1"/>
        <v>61953171.356364563</v>
      </c>
      <c r="J6" s="1"/>
    </row>
    <row r="7" spans="1:10" x14ac:dyDescent="0.2">
      <c r="A7" s="1" t="s">
        <v>761</v>
      </c>
      <c r="B7" s="1" t="s">
        <v>791</v>
      </c>
      <c r="C7" s="1" t="s">
        <v>37</v>
      </c>
      <c r="D7" s="1">
        <v>390</v>
      </c>
      <c r="E7" s="1">
        <v>730</v>
      </c>
      <c r="F7" s="1">
        <f t="shared" si="0"/>
        <v>560</v>
      </c>
      <c r="G7" s="1">
        <v>7.0000000000000007E-2</v>
      </c>
      <c r="H7" s="1">
        <v>50</v>
      </c>
      <c r="I7" s="1">
        <f t="shared" si="1"/>
        <v>40577515.742180295</v>
      </c>
      <c r="J7" s="1"/>
    </row>
    <row r="8" spans="1:10" x14ac:dyDescent="0.2">
      <c r="A8" s="1" t="s">
        <v>760</v>
      </c>
      <c r="B8" s="1" t="s">
        <v>791</v>
      </c>
      <c r="C8" s="1" t="s">
        <v>37</v>
      </c>
      <c r="D8" s="17">
        <v>1050</v>
      </c>
      <c r="E8" s="1">
        <v>1960</v>
      </c>
      <c r="F8" s="1">
        <f t="shared" si="0"/>
        <v>1505</v>
      </c>
      <c r="G8" s="1">
        <v>7.0000000000000007E-2</v>
      </c>
      <c r="H8" s="1">
        <v>50</v>
      </c>
      <c r="I8" s="1">
        <f t="shared" si="1"/>
        <v>109052073.55710955</v>
      </c>
      <c r="J8" s="1"/>
    </row>
    <row r="9" spans="1:10" x14ac:dyDescent="0.2">
      <c r="A9" s="1" t="s">
        <v>759</v>
      </c>
      <c r="B9" s="1" t="s">
        <v>791</v>
      </c>
      <c r="C9" s="1" t="s">
        <v>37</v>
      </c>
      <c r="D9" s="17">
        <v>1430</v>
      </c>
      <c r="E9" s="1">
        <v>2650</v>
      </c>
      <c r="F9" s="1">
        <f t="shared" si="0"/>
        <v>2040</v>
      </c>
      <c r="G9" s="1">
        <v>7.0000000000000007E-2</v>
      </c>
      <c r="H9" s="1">
        <v>50</v>
      </c>
      <c r="I9" s="1">
        <f t="shared" si="1"/>
        <v>147818093.06079966</v>
      </c>
      <c r="J9" s="1"/>
    </row>
    <row r="10" spans="1:10" x14ac:dyDescent="0.2">
      <c r="A10" s="1" t="s">
        <v>762</v>
      </c>
      <c r="B10" s="1" t="s">
        <v>791</v>
      </c>
      <c r="C10" s="1" t="s">
        <v>37</v>
      </c>
      <c r="D10" s="17">
        <v>1650</v>
      </c>
      <c r="E10" s="17">
        <v>3070</v>
      </c>
      <c r="F10" s="1">
        <f t="shared" si="0"/>
        <v>2360</v>
      </c>
      <c r="G10" s="1">
        <v>7.0000000000000007E-2</v>
      </c>
      <c r="H10" s="1">
        <v>50</v>
      </c>
      <c r="I10" s="1">
        <f t="shared" si="1"/>
        <v>171005244.91347411</v>
      </c>
      <c r="J10" s="1"/>
    </row>
    <row r="11" spans="1:10" x14ac:dyDescent="0.2">
      <c r="A11" s="1" t="s">
        <v>764</v>
      </c>
      <c r="B11" s="1" t="s">
        <v>791</v>
      </c>
      <c r="C11" s="1" t="s">
        <v>37</v>
      </c>
      <c r="D11" s="17">
        <v>1040</v>
      </c>
      <c r="E11" s="17">
        <v>1925</v>
      </c>
      <c r="F11" s="1">
        <f t="shared" si="0"/>
        <v>1482.5</v>
      </c>
      <c r="G11" s="1">
        <v>7.0000000000000007E-2</v>
      </c>
      <c r="H11" s="1">
        <v>50</v>
      </c>
      <c r="I11" s="1">
        <f t="shared" si="1"/>
        <v>107421726.94246837</v>
      </c>
      <c r="J11" s="1"/>
    </row>
    <row r="12" spans="1:10" x14ac:dyDescent="0.2">
      <c r="A12" s="1" t="s">
        <v>765</v>
      </c>
      <c r="B12" s="1" t="s">
        <v>791</v>
      </c>
      <c r="C12" s="1" t="s">
        <v>37</v>
      </c>
      <c r="D12" s="1">
        <v>675</v>
      </c>
      <c r="E12" s="17">
        <v>1250</v>
      </c>
      <c r="F12" s="1">
        <f t="shared" si="0"/>
        <v>962.5</v>
      </c>
      <c r="G12" s="1">
        <v>7.0000000000000007E-2</v>
      </c>
      <c r="H12" s="1">
        <v>50</v>
      </c>
      <c r="I12" s="1">
        <f t="shared" si="1"/>
        <v>69742605.181872383</v>
      </c>
      <c r="J12" s="1"/>
    </row>
    <row r="13" spans="1:10" x14ac:dyDescent="0.2">
      <c r="A13" s="1" t="s">
        <v>766</v>
      </c>
      <c r="B13" s="1" t="s">
        <v>791</v>
      </c>
      <c r="C13" s="1" t="s">
        <v>37</v>
      </c>
      <c r="D13" s="1">
        <v>580</v>
      </c>
      <c r="E13" s="1">
        <v>1070</v>
      </c>
      <c r="F13" s="1">
        <f t="shared" si="0"/>
        <v>825</v>
      </c>
      <c r="G13" s="1">
        <v>7.0000000000000007E-2</v>
      </c>
      <c r="H13" s="1">
        <v>50</v>
      </c>
      <c r="I13" s="1">
        <f t="shared" si="1"/>
        <v>59779375.870176338</v>
      </c>
      <c r="J13" s="1"/>
    </row>
    <row r="14" spans="1:10" x14ac:dyDescent="0.2">
      <c r="A14" s="1" t="s">
        <v>767</v>
      </c>
      <c r="B14" s="1" t="s">
        <v>791</v>
      </c>
      <c r="C14" s="1" t="s">
        <v>37</v>
      </c>
      <c r="D14" s="1">
        <v>420</v>
      </c>
      <c r="E14" s="1">
        <v>780</v>
      </c>
      <c r="F14" s="1">
        <f t="shared" si="0"/>
        <v>600</v>
      </c>
      <c r="G14" s="1">
        <v>7.0000000000000007E-2</v>
      </c>
      <c r="H14" s="1">
        <v>50</v>
      </c>
      <c r="I14" s="1">
        <f t="shared" si="1"/>
        <v>43475909.723764606</v>
      </c>
      <c r="J14" s="1"/>
    </row>
    <row r="15" spans="1:10" x14ac:dyDescent="0.2">
      <c r="A15" s="1" t="s">
        <v>768</v>
      </c>
      <c r="B15" s="1" t="s">
        <v>791</v>
      </c>
      <c r="C15" s="1" t="s">
        <v>37</v>
      </c>
      <c r="D15" s="17">
        <v>1470</v>
      </c>
      <c r="E15" s="17">
        <v>2730</v>
      </c>
      <c r="F15" s="1">
        <f t="shared" si="0"/>
        <v>2100</v>
      </c>
      <c r="G15" s="1">
        <v>7.0000000000000007E-2</v>
      </c>
      <c r="H15" s="1">
        <v>50</v>
      </c>
      <c r="I15" s="1">
        <f t="shared" si="1"/>
        <v>152165684.03317612</v>
      </c>
      <c r="J15" s="1"/>
    </row>
    <row r="16" spans="1:10" x14ac:dyDescent="0.2">
      <c r="A16" s="1" t="s">
        <v>769</v>
      </c>
      <c r="B16" s="1" t="s">
        <v>791</v>
      </c>
      <c r="C16" s="1" t="s">
        <v>37</v>
      </c>
      <c r="D16" s="1">
        <v>700</v>
      </c>
      <c r="E16" s="17">
        <v>1300</v>
      </c>
      <c r="F16" s="1">
        <f t="shared" si="0"/>
        <v>1000</v>
      </c>
      <c r="G16" s="1">
        <v>7.0000000000000007E-2</v>
      </c>
      <c r="H16" s="1">
        <v>50</v>
      </c>
      <c r="I16" s="1">
        <f t="shared" si="1"/>
        <v>72459849.539607674</v>
      </c>
      <c r="J16" s="1"/>
    </row>
    <row r="17" spans="1:11" x14ac:dyDescent="0.2">
      <c r="A17" s="1" t="s">
        <v>806</v>
      </c>
      <c r="B17" s="1" t="s">
        <v>35</v>
      </c>
      <c r="C17" s="1" t="s">
        <v>36</v>
      </c>
      <c r="D17" s="1">
        <v>0</v>
      </c>
      <c r="E17" s="17">
        <v>0</v>
      </c>
      <c r="F17" s="1">
        <f t="shared" si="0"/>
        <v>0</v>
      </c>
      <c r="G17" s="1">
        <v>7.0000000000000007E-2</v>
      </c>
      <c r="H17" s="1">
        <v>50</v>
      </c>
      <c r="I17" s="1">
        <f t="shared" si="1"/>
        <v>0</v>
      </c>
      <c r="J17" s="1" t="s">
        <v>752</v>
      </c>
    </row>
    <row r="18" spans="1:11" x14ac:dyDescent="0.2">
      <c r="A18" s="6" t="s">
        <v>801</v>
      </c>
      <c r="B18" s="1" t="s">
        <v>35</v>
      </c>
      <c r="C18" s="1" t="s">
        <v>36</v>
      </c>
      <c r="D18" s="1">
        <v>56</v>
      </c>
      <c r="E18" s="1">
        <v>105</v>
      </c>
      <c r="F18" s="1">
        <f t="shared" si="0"/>
        <v>80.5</v>
      </c>
      <c r="G18" s="1">
        <v>7.0000000000000007E-2</v>
      </c>
      <c r="H18" s="1">
        <v>50</v>
      </c>
      <c r="I18" s="1">
        <f t="shared" si="1"/>
        <v>5833017.8879384175</v>
      </c>
      <c r="J18" s="1" t="s">
        <v>770</v>
      </c>
    </row>
    <row r="19" spans="1:11" x14ac:dyDescent="0.2">
      <c r="A19" s="1" t="s">
        <v>800</v>
      </c>
      <c r="B19" s="1" t="s">
        <v>35</v>
      </c>
      <c r="C19" s="1" t="s">
        <v>36</v>
      </c>
      <c r="D19" s="1">
        <v>100</v>
      </c>
      <c r="E19" s="1">
        <v>180</v>
      </c>
      <c r="F19" s="1">
        <f t="shared" si="0"/>
        <v>140</v>
      </c>
      <c r="G19" s="1">
        <v>7.0000000000000007E-2</v>
      </c>
      <c r="H19" s="1">
        <v>50</v>
      </c>
      <c r="I19" s="1">
        <f t="shared" si="1"/>
        <v>10144378.935545074</v>
      </c>
      <c r="J19" s="1" t="s">
        <v>771</v>
      </c>
    </row>
    <row r="20" spans="1:11" x14ac:dyDescent="0.2">
      <c r="A20" s="6" t="s">
        <v>802</v>
      </c>
      <c r="B20" s="1" t="s">
        <v>35</v>
      </c>
      <c r="C20" s="1" t="s">
        <v>36</v>
      </c>
      <c r="D20" s="1">
        <v>485</v>
      </c>
      <c r="E20" s="1">
        <v>905</v>
      </c>
      <c r="F20" s="1">
        <f t="shared" si="0"/>
        <v>695</v>
      </c>
      <c r="G20" s="1">
        <v>7.0000000000000007E-2</v>
      </c>
      <c r="H20" s="1">
        <v>50</v>
      </c>
      <c r="I20" s="1">
        <f t="shared" si="1"/>
        <v>50359595.430027336</v>
      </c>
      <c r="J20" s="1"/>
    </row>
    <row r="21" spans="1:11" x14ac:dyDescent="0.2">
      <c r="A21" s="1" t="s">
        <v>803</v>
      </c>
      <c r="B21" s="1" t="s">
        <v>35</v>
      </c>
      <c r="C21" s="1" t="s">
        <v>36</v>
      </c>
      <c r="D21" s="1">
        <v>615</v>
      </c>
      <c r="E21" s="17">
        <v>1140</v>
      </c>
      <c r="F21" s="1">
        <f t="shared" si="0"/>
        <v>877.5</v>
      </c>
      <c r="G21" s="1">
        <v>7.0000000000000007E-2</v>
      </c>
      <c r="H21" s="1">
        <v>50</v>
      </c>
      <c r="I21" s="1">
        <f t="shared" si="1"/>
        <v>63583517.97100573</v>
      </c>
      <c r="J21" s="1" t="s">
        <v>772</v>
      </c>
    </row>
    <row r="22" spans="1:11" x14ac:dyDescent="0.2">
      <c r="A22" s="1" t="s">
        <v>753</v>
      </c>
      <c r="B22" s="1" t="s">
        <v>35</v>
      </c>
      <c r="C22" s="1" t="s">
        <v>36</v>
      </c>
      <c r="D22" s="1">
        <v>945</v>
      </c>
      <c r="E22" s="17">
        <v>1755</v>
      </c>
      <c r="F22" s="1">
        <f t="shared" si="0"/>
        <v>1350</v>
      </c>
      <c r="G22" s="1">
        <v>7.0000000000000007E-2</v>
      </c>
      <c r="H22" s="1">
        <v>50</v>
      </c>
      <c r="I22" s="1">
        <f t="shared" si="1"/>
        <v>97820796.878470376</v>
      </c>
      <c r="J22" s="1"/>
    </row>
    <row r="23" spans="1:11" x14ac:dyDescent="0.2">
      <c r="A23" s="1" t="s">
        <v>789</v>
      </c>
      <c r="B23" s="1" t="s">
        <v>790</v>
      </c>
      <c r="C23" s="1"/>
      <c r="D23" s="1">
        <v>331</v>
      </c>
      <c r="E23" s="1">
        <v>615</v>
      </c>
      <c r="F23" s="1">
        <f t="shared" si="0"/>
        <v>473</v>
      </c>
      <c r="G23" s="1">
        <v>7.0000000000000007E-2</v>
      </c>
      <c r="H23" s="1">
        <v>50</v>
      </c>
      <c r="I23" s="1">
        <f t="shared" si="1"/>
        <v>34273508.832234435</v>
      </c>
      <c r="J23" s="1" t="s">
        <v>754</v>
      </c>
    </row>
    <row r="24" spans="1:11" x14ac:dyDescent="0.2">
      <c r="A24" s="1" t="s">
        <v>788</v>
      </c>
      <c r="B24" s="1" t="s">
        <v>35</v>
      </c>
      <c r="C24" s="1" t="s">
        <v>36</v>
      </c>
      <c r="D24" s="1">
        <v>570</v>
      </c>
      <c r="E24" s="17">
        <v>1060</v>
      </c>
      <c r="F24" s="1">
        <f t="shared" si="0"/>
        <v>815</v>
      </c>
      <c r="G24" s="1">
        <v>7.0000000000000007E-2</v>
      </c>
      <c r="H24" s="1">
        <v>50</v>
      </c>
      <c r="I24" s="1">
        <f t="shared" si="1"/>
        <v>59054777.37478026</v>
      </c>
      <c r="J24" s="1" t="s">
        <v>772</v>
      </c>
    </row>
    <row r="25" spans="1:11" x14ac:dyDescent="0.2">
      <c r="A25" s="1" t="s">
        <v>787</v>
      </c>
      <c r="B25" s="1" t="s">
        <v>35</v>
      </c>
      <c r="C25" s="1" t="s">
        <v>36</v>
      </c>
      <c r="D25" s="1">
        <v>940</v>
      </c>
      <c r="E25" s="17">
        <v>1730</v>
      </c>
      <c r="F25" s="1">
        <f t="shared" si="0"/>
        <v>1335</v>
      </c>
      <c r="G25" s="1">
        <v>7.0000000000000007E-2</v>
      </c>
      <c r="H25" s="1">
        <v>50</v>
      </c>
      <c r="I25" s="1">
        <f t="shared" si="1"/>
        <v>96733899.135376245</v>
      </c>
      <c r="J25" s="1" t="s">
        <v>773</v>
      </c>
    </row>
    <row r="26" spans="1:11" x14ac:dyDescent="0.2">
      <c r="A26" s="1" t="s">
        <v>786</v>
      </c>
      <c r="B26" s="1" t="s">
        <v>35</v>
      </c>
      <c r="C26" s="1" t="s">
        <v>36</v>
      </c>
      <c r="D26" s="17">
        <v>1300</v>
      </c>
      <c r="E26" s="17">
        <v>2410</v>
      </c>
      <c r="F26" s="1">
        <f t="shared" si="0"/>
        <v>1855</v>
      </c>
      <c r="G26" s="1">
        <v>7.0000000000000007E-2</v>
      </c>
      <c r="H26" s="1">
        <v>50</v>
      </c>
      <c r="I26" s="1">
        <f t="shared" si="1"/>
        <v>134413020.89597225</v>
      </c>
      <c r="J26" s="1" t="s">
        <v>774</v>
      </c>
    </row>
    <row r="27" spans="1:11" x14ac:dyDescent="0.2">
      <c r="A27" s="1" t="s">
        <v>785</v>
      </c>
      <c r="B27" s="1" t="s">
        <v>35</v>
      </c>
      <c r="C27" s="1" t="s">
        <v>36</v>
      </c>
      <c r="D27" s="17">
        <v>1010</v>
      </c>
      <c r="E27" s="17">
        <v>1880</v>
      </c>
      <c r="F27" s="1">
        <f t="shared" si="0"/>
        <v>1445</v>
      </c>
      <c r="G27" s="1">
        <v>7.0000000000000007E-2</v>
      </c>
      <c r="H27" s="1">
        <v>50</v>
      </c>
      <c r="I27" s="1">
        <f t="shared" si="1"/>
        <v>104704482.58473308</v>
      </c>
      <c r="J27" s="1"/>
    </row>
    <row r="28" spans="1:11" x14ac:dyDescent="0.2">
      <c r="A28" s="6" t="s">
        <v>784</v>
      </c>
      <c r="B28" s="1" t="s">
        <v>35</v>
      </c>
      <c r="C28" s="1" t="s">
        <v>36</v>
      </c>
      <c r="D28" s="17">
        <v>1640</v>
      </c>
      <c r="E28" s="17">
        <v>3050</v>
      </c>
      <c r="F28" s="1">
        <f t="shared" si="0"/>
        <v>2345</v>
      </c>
      <c r="G28" s="1">
        <v>7.0000000000000007E-2</v>
      </c>
      <c r="H28" s="1">
        <v>50</v>
      </c>
      <c r="I28" s="1">
        <f t="shared" si="1"/>
        <v>169918347.17038</v>
      </c>
      <c r="J28" s="1" t="s">
        <v>775</v>
      </c>
    </row>
    <row r="29" spans="1:11" x14ac:dyDescent="0.2">
      <c r="A29" s="6" t="s">
        <v>783</v>
      </c>
      <c r="B29" s="1" t="s">
        <v>35</v>
      </c>
      <c r="C29" s="1" t="s">
        <v>36</v>
      </c>
      <c r="D29" s="17">
        <v>1710</v>
      </c>
      <c r="E29" s="17">
        <v>3160</v>
      </c>
      <c r="F29" s="1">
        <f t="shared" si="0"/>
        <v>2435</v>
      </c>
      <c r="G29" s="1">
        <v>7.0000000000000007E-2</v>
      </c>
      <c r="H29" s="1">
        <v>50</v>
      </c>
      <c r="I29" s="1">
        <f t="shared" si="1"/>
        <v>176439733.62894469</v>
      </c>
      <c r="J29" s="1"/>
    </row>
    <row r="30" spans="1:11" x14ac:dyDescent="0.2">
      <c r="A30" s="1" t="s">
        <v>782</v>
      </c>
      <c r="B30" s="1" t="s">
        <v>35</v>
      </c>
      <c r="C30" s="1" t="s">
        <v>36</v>
      </c>
      <c r="D30" s="1" t="s">
        <v>794</v>
      </c>
      <c r="E30" s="1" t="s">
        <v>794</v>
      </c>
      <c r="F30" s="1" t="s">
        <v>794</v>
      </c>
      <c r="G30" s="1">
        <v>7.0000000000000007E-2</v>
      </c>
      <c r="H30" s="1">
        <v>50</v>
      </c>
      <c r="I30" s="1" t="s">
        <v>794</v>
      </c>
      <c r="J30" s="1" t="s">
        <v>781</v>
      </c>
    </row>
    <row r="31" spans="1:11" x14ac:dyDescent="0.2">
      <c r="A31" s="1" t="s">
        <v>808</v>
      </c>
      <c r="B31" s="1" t="s">
        <v>35</v>
      </c>
      <c r="C31" s="1" t="s">
        <v>38</v>
      </c>
      <c r="D31" s="1">
        <v>0</v>
      </c>
      <c r="E31" s="1"/>
      <c r="F31" s="1">
        <f t="shared" ref="F31:F38" si="2">(D31+E31)/2</f>
        <v>0</v>
      </c>
      <c r="G31" s="1">
        <v>7.0000000000000007E-2</v>
      </c>
      <c r="H31" s="1">
        <v>50</v>
      </c>
      <c r="I31" s="1">
        <f t="shared" si="1"/>
        <v>0</v>
      </c>
      <c r="J31" s="1" t="s">
        <v>805</v>
      </c>
      <c r="K31" s="1"/>
    </row>
    <row r="32" spans="1:11" x14ac:dyDescent="0.2">
      <c r="A32" s="1" t="s">
        <v>776</v>
      </c>
      <c r="B32" s="1" t="s">
        <v>36</v>
      </c>
      <c r="C32" s="1" t="s">
        <v>38</v>
      </c>
      <c r="D32" s="17">
        <v>1070</v>
      </c>
      <c r="E32" s="17">
        <v>1990</v>
      </c>
      <c r="F32" s="1">
        <f t="shared" si="2"/>
        <v>1530</v>
      </c>
      <c r="G32" s="1">
        <v>7.0000000000000007E-2</v>
      </c>
      <c r="H32" s="1">
        <v>50</v>
      </c>
      <c r="I32" s="1">
        <f t="shared" si="1"/>
        <v>110863569.79559974</v>
      </c>
      <c r="J32" s="1" t="s">
        <v>793</v>
      </c>
    </row>
    <row r="33" spans="1:10" x14ac:dyDescent="0.2">
      <c r="A33" s="1" t="s">
        <v>755</v>
      </c>
      <c r="B33" s="1" t="s">
        <v>37</v>
      </c>
      <c r="C33" s="1" t="s">
        <v>38</v>
      </c>
      <c r="D33" s="17">
        <v>1385</v>
      </c>
      <c r="E33" s="17">
        <v>2575</v>
      </c>
      <c r="F33" s="1">
        <f t="shared" si="2"/>
        <v>1980</v>
      </c>
      <c r="G33" s="1">
        <v>7.0000000000000007E-2</v>
      </c>
      <c r="H33" s="1">
        <v>50</v>
      </c>
      <c r="I33" s="1">
        <f t="shared" si="1"/>
        <v>143470502.08842322</v>
      </c>
      <c r="J33" s="1"/>
    </row>
    <row r="34" spans="1:10" x14ac:dyDescent="0.2">
      <c r="A34" s="1" t="s">
        <v>809</v>
      </c>
      <c r="B34" s="1" t="s">
        <v>792</v>
      </c>
      <c r="C34" s="1" t="s">
        <v>35</v>
      </c>
      <c r="D34" s="17">
        <v>0</v>
      </c>
      <c r="E34" s="17">
        <v>0</v>
      </c>
      <c r="F34" s="1">
        <f t="shared" si="2"/>
        <v>0</v>
      </c>
      <c r="G34" s="1">
        <v>7.0000000000000007E-2</v>
      </c>
      <c r="H34" s="1">
        <v>50</v>
      </c>
      <c r="I34" s="1">
        <f t="shared" si="1"/>
        <v>0</v>
      </c>
      <c r="J34" s="1" t="s">
        <v>805</v>
      </c>
    </row>
    <row r="35" spans="1:10" x14ac:dyDescent="0.2">
      <c r="A35" s="1" t="s">
        <v>777</v>
      </c>
      <c r="B35" s="1" t="s">
        <v>792</v>
      </c>
      <c r="C35" s="1" t="s">
        <v>35</v>
      </c>
      <c r="D35" s="17">
        <v>1085</v>
      </c>
      <c r="E35" s="17">
        <v>2015</v>
      </c>
      <c r="F35" s="1">
        <f t="shared" si="2"/>
        <v>1550</v>
      </c>
      <c r="G35" s="1">
        <v>7.0000000000000007E-2</v>
      </c>
      <c r="H35" s="1">
        <v>50</v>
      </c>
      <c r="I35" s="1">
        <f t="shared" si="1"/>
        <v>112312766.7863919</v>
      </c>
      <c r="J35" s="1"/>
    </row>
    <row r="36" spans="1:10" x14ac:dyDescent="0.2">
      <c r="A36" s="1" t="s">
        <v>778</v>
      </c>
      <c r="B36" s="1" t="s">
        <v>792</v>
      </c>
      <c r="C36" s="1" t="s">
        <v>35</v>
      </c>
      <c r="D36" s="17">
        <v>1820</v>
      </c>
      <c r="E36" s="17">
        <v>3385</v>
      </c>
      <c r="F36" s="1">
        <f t="shared" si="2"/>
        <v>2602.5</v>
      </c>
      <c r="G36" s="1">
        <v>7.0000000000000007E-2</v>
      </c>
      <c r="H36" s="1">
        <v>50</v>
      </c>
      <c r="I36" s="1">
        <f t="shared" si="1"/>
        <v>188576758.42682898</v>
      </c>
      <c r="J36" s="1"/>
    </row>
    <row r="37" spans="1:10" x14ac:dyDescent="0.2">
      <c r="A37" s="1" t="s">
        <v>779</v>
      </c>
      <c r="B37" s="1" t="s">
        <v>792</v>
      </c>
      <c r="C37" s="1" t="s">
        <v>35</v>
      </c>
      <c r="D37" s="17">
        <v>1150</v>
      </c>
      <c r="E37" s="17">
        <v>2130</v>
      </c>
      <c r="F37" s="1">
        <f t="shared" si="2"/>
        <v>1640</v>
      </c>
      <c r="G37" s="1">
        <v>7.0000000000000007E-2</v>
      </c>
      <c r="H37" s="1">
        <v>50</v>
      </c>
      <c r="I37" s="1">
        <f t="shared" si="1"/>
        <v>118834153.2449566</v>
      </c>
      <c r="J37" s="1"/>
    </row>
    <row r="38" spans="1:10" x14ac:dyDescent="0.2">
      <c r="A38" s="1" t="s">
        <v>780</v>
      </c>
      <c r="B38" s="1" t="s">
        <v>39</v>
      </c>
      <c r="C38" s="1" t="s">
        <v>35</v>
      </c>
      <c r="D38" s="17">
        <v>1935</v>
      </c>
      <c r="E38" s="17">
        <v>3590</v>
      </c>
      <c r="F38" s="1">
        <f t="shared" si="2"/>
        <v>2762.5</v>
      </c>
      <c r="G38" s="1">
        <v>7.0000000000000007E-2</v>
      </c>
      <c r="H38" s="1">
        <v>50</v>
      </c>
      <c r="I38" s="1">
        <f t="shared" si="1"/>
        <v>200170334.35316622</v>
      </c>
      <c r="J38"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0"/>
  <sheetViews>
    <sheetView topLeftCell="R1" workbookViewId="0">
      <selection sqref="A1:C263"/>
    </sheetView>
  </sheetViews>
  <sheetFormatPr baseColWidth="10" defaultColWidth="11" defaultRowHeight="16" x14ac:dyDescent="0.2"/>
  <cols>
    <col min="1" max="1" width="23.6640625" customWidth="1"/>
    <col min="2" max="2" width="16.6640625" customWidth="1"/>
    <col min="3" max="3" width="15.6640625" customWidth="1"/>
    <col min="5" max="5" width="16.83203125" customWidth="1"/>
    <col min="6" max="6" width="15.6640625" customWidth="1"/>
    <col min="7" max="7" width="19.83203125" customWidth="1"/>
    <col min="8" max="8" width="18.33203125" customWidth="1"/>
    <col min="9" max="9" width="23" customWidth="1"/>
    <col min="14" max="14" width="15.6640625" customWidth="1"/>
    <col min="15" max="15" width="18.33203125" customWidth="1"/>
    <col min="16" max="16" width="14.5" customWidth="1"/>
    <col min="17" max="17" width="15" customWidth="1"/>
    <col min="23" max="23" width="17.5" customWidth="1"/>
    <col min="24" max="24" width="16" customWidth="1"/>
    <col min="25" max="25" width="14.1640625" customWidth="1"/>
    <col min="26" max="26" width="12.83203125" customWidth="1"/>
    <col min="32" max="32" width="24.1640625" customWidth="1"/>
  </cols>
  <sheetData>
    <row r="1" spans="1:32" x14ac:dyDescent="0.2">
      <c r="A1" s="28" t="s">
        <v>1626</v>
      </c>
      <c r="B1" s="28"/>
      <c r="C1" s="28"/>
      <c r="E1" s="29" t="s">
        <v>1624</v>
      </c>
      <c r="F1" s="29"/>
      <c r="G1" s="29"/>
      <c r="I1" s="29" t="s">
        <v>1625</v>
      </c>
      <c r="J1" s="29"/>
      <c r="K1" s="29"/>
      <c r="L1" s="29"/>
      <c r="M1" s="29"/>
      <c r="N1" s="29"/>
      <c r="O1" s="29" t="s">
        <v>1627</v>
      </c>
      <c r="P1" s="29"/>
      <c r="Q1" s="29"/>
      <c r="R1" s="29"/>
      <c r="S1" s="29"/>
      <c r="T1" s="29"/>
      <c r="U1" s="29"/>
      <c r="W1" s="29" t="s">
        <v>1630</v>
      </c>
      <c r="X1" s="29"/>
      <c r="Y1" s="29"/>
      <c r="Z1" s="29"/>
      <c r="AA1" s="29"/>
      <c r="AB1" s="29"/>
      <c r="AC1" s="29"/>
      <c r="AD1" s="29"/>
      <c r="AE1" s="29"/>
      <c r="AF1" s="29"/>
    </row>
    <row r="2" spans="1:32" x14ac:dyDescent="0.2">
      <c r="A2" s="1" t="s">
        <v>1615</v>
      </c>
      <c r="B2" s="1" t="s">
        <v>557</v>
      </c>
      <c r="C2" s="1" t="s">
        <v>551</v>
      </c>
      <c r="E2" t="s">
        <v>1615</v>
      </c>
      <c r="F2" t="s">
        <v>557</v>
      </c>
      <c r="G2" t="s">
        <v>1616</v>
      </c>
      <c r="I2" t="s">
        <v>1615</v>
      </c>
      <c r="J2" t="s">
        <v>557</v>
      </c>
      <c r="K2" t="s">
        <v>1623</v>
      </c>
      <c r="L2" t="s">
        <v>558</v>
      </c>
      <c r="M2" t="s">
        <v>559</v>
      </c>
      <c r="O2" t="s">
        <v>1615</v>
      </c>
      <c r="P2" t="s">
        <v>557</v>
      </c>
      <c r="Q2" t="s">
        <v>1628</v>
      </c>
      <c r="R2" t="s">
        <v>1629</v>
      </c>
      <c r="S2" t="s">
        <v>3</v>
      </c>
      <c r="T2" t="s">
        <v>4</v>
      </c>
      <c r="U2" t="s">
        <v>14</v>
      </c>
      <c r="W2" t="s">
        <v>100</v>
      </c>
      <c r="X2" s="1" t="s">
        <v>557</v>
      </c>
      <c r="Y2" t="s">
        <v>1632</v>
      </c>
      <c r="Z2" t="s">
        <v>1631</v>
      </c>
      <c r="AA2" t="s">
        <v>3</v>
      </c>
      <c r="AB2" t="s">
        <v>4</v>
      </c>
      <c r="AC2" t="s">
        <v>14</v>
      </c>
      <c r="AD2" t="s">
        <v>1633</v>
      </c>
      <c r="AE2" t="s">
        <v>1634</v>
      </c>
      <c r="AF2" s="1" t="s">
        <v>10</v>
      </c>
    </row>
    <row r="3" spans="1:32" x14ac:dyDescent="0.2">
      <c r="A3" s="1" t="s">
        <v>41</v>
      </c>
      <c r="B3" s="1" t="s">
        <v>119</v>
      </c>
      <c r="C3" s="1">
        <v>660</v>
      </c>
      <c r="E3" t="s">
        <v>41</v>
      </c>
      <c r="F3" t="s">
        <v>119</v>
      </c>
      <c r="G3">
        <v>250</v>
      </c>
      <c r="I3" t="s">
        <v>41</v>
      </c>
      <c r="J3" t="s">
        <v>119</v>
      </c>
      <c r="K3">
        <v>8</v>
      </c>
      <c r="L3">
        <v>5.1669999999999998</v>
      </c>
      <c r="M3">
        <v>3.8330000000000002</v>
      </c>
      <c r="O3" s="1" t="s">
        <v>41</v>
      </c>
      <c r="P3" t="s">
        <v>378</v>
      </c>
      <c r="Q3">
        <v>2640</v>
      </c>
      <c r="R3">
        <v>1000</v>
      </c>
      <c r="S3">
        <f t="shared" ref="S3:S34" si="0">VLOOKUP(O3,All_Glimits,8,FALSE)*Q3</f>
        <v>1240.08</v>
      </c>
      <c r="T3">
        <f t="shared" ref="T3:T34" si="1">VLOOKUP(O3,All_Glimits,9,FALSE)*Q3</f>
        <v>919.92000000000007</v>
      </c>
      <c r="U3">
        <f t="shared" ref="U3:U34" si="2">VLOOKUP(O3,All_Glimits,7,FALSE)</f>
        <v>8</v>
      </c>
      <c r="W3" t="s">
        <v>41</v>
      </c>
      <c r="X3" t="s">
        <v>119</v>
      </c>
      <c r="Y3">
        <f t="shared" ref="Y3:Y34" si="3">VLOOKUP(X3,Gmax,2,FALSE)</f>
        <v>660</v>
      </c>
      <c r="Z3">
        <f t="shared" ref="Z3:Z12" si="4">VLOOKUP(X3,Gmin,2,FALSE)</f>
        <v>250</v>
      </c>
      <c r="AA3">
        <f t="shared" ref="AA3:AA50" si="5">VLOOKUP(X3,G_limits,3,FALSE)*60</f>
        <v>310.02</v>
      </c>
      <c r="AB3">
        <f t="shared" ref="AB3:AB50" si="6">VLOOKUP(X3,G_limits,4,FALSE)*60</f>
        <v>229.98000000000002</v>
      </c>
      <c r="AC3">
        <f t="shared" ref="AC3:AC50" si="7">VLOOKUP(X3,G_limits,2,FALSE)</f>
        <v>8</v>
      </c>
      <c r="AD3">
        <f>AA3/Y3</f>
        <v>0.46972727272727272</v>
      </c>
      <c r="AE3">
        <f>AB3/Y3</f>
        <v>0.34845454545454546</v>
      </c>
      <c r="AF3" t="s">
        <v>101</v>
      </c>
    </row>
    <row r="4" spans="1:32" x14ac:dyDescent="0.2">
      <c r="A4" s="1" t="s">
        <v>41</v>
      </c>
      <c r="B4" s="1" t="s">
        <v>120</v>
      </c>
      <c r="C4" s="1">
        <v>685</v>
      </c>
      <c r="E4" t="s">
        <v>41</v>
      </c>
      <c r="F4" t="s">
        <v>120</v>
      </c>
      <c r="G4">
        <v>250</v>
      </c>
      <c r="I4" t="s">
        <v>41</v>
      </c>
      <c r="J4" t="s">
        <v>120</v>
      </c>
      <c r="K4">
        <v>8</v>
      </c>
      <c r="L4">
        <v>5.1669999999999998</v>
      </c>
      <c r="M4">
        <v>3.8330000000000002</v>
      </c>
      <c r="O4" s="1" t="s">
        <v>42</v>
      </c>
      <c r="P4" t="s">
        <v>379</v>
      </c>
      <c r="Q4">
        <v>2880</v>
      </c>
      <c r="R4">
        <v>720</v>
      </c>
      <c r="S4">
        <f t="shared" si="0"/>
        <v>1200</v>
      </c>
      <c r="T4">
        <f t="shared" si="1"/>
        <v>1200</v>
      </c>
      <c r="U4">
        <f t="shared" si="2"/>
        <v>8</v>
      </c>
      <c r="W4" t="s">
        <v>41</v>
      </c>
      <c r="X4" t="s">
        <v>120</v>
      </c>
      <c r="Y4">
        <f t="shared" si="3"/>
        <v>685</v>
      </c>
      <c r="Z4">
        <f t="shared" si="4"/>
        <v>250</v>
      </c>
      <c r="AA4">
        <f t="shared" si="5"/>
        <v>310.02</v>
      </c>
      <c r="AB4">
        <f t="shared" si="6"/>
        <v>229.98000000000002</v>
      </c>
      <c r="AC4">
        <f t="shared" si="7"/>
        <v>8</v>
      </c>
      <c r="AD4">
        <f t="shared" ref="AD4:AD28" si="8">AA4/Y4</f>
        <v>0.45258394160583937</v>
      </c>
      <c r="AE4">
        <f t="shared" ref="AE4:AE28" si="9">AB4/Y4</f>
        <v>0.33573722627737229</v>
      </c>
      <c r="AF4" t="s">
        <v>101</v>
      </c>
    </row>
    <row r="5" spans="1:32" x14ac:dyDescent="0.2">
      <c r="A5" s="1" t="s">
        <v>41</v>
      </c>
      <c r="B5" s="1" t="s">
        <v>121</v>
      </c>
      <c r="C5" s="1">
        <v>660</v>
      </c>
      <c r="E5" t="s">
        <v>41</v>
      </c>
      <c r="F5" t="s">
        <v>121</v>
      </c>
      <c r="G5">
        <v>250</v>
      </c>
      <c r="I5" t="s">
        <v>41</v>
      </c>
      <c r="J5" t="s">
        <v>121</v>
      </c>
      <c r="K5">
        <v>8</v>
      </c>
      <c r="L5">
        <v>5.1669999999999998</v>
      </c>
      <c r="M5">
        <v>3.8330000000000002</v>
      </c>
      <c r="O5" s="1" t="s">
        <v>43</v>
      </c>
      <c r="P5" t="s">
        <v>380</v>
      </c>
      <c r="Q5">
        <v>2000</v>
      </c>
      <c r="R5">
        <v>440</v>
      </c>
      <c r="S5">
        <f t="shared" si="0"/>
        <v>1066.6666666666667</v>
      </c>
      <c r="T5">
        <f t="shared" si="1"/>
        <v>800</v>
      </c>
      <c r="U5">
        <f t="shared" si="2"/>
        <v>8</v>
      </c>
      <c r="W5" t="s">
        <v>41</v>
      </c>
      <c r="X5" t="s">
        <v>121</v>
      </c>
      <c r="Y5">
        <f t="shared" si="3"/>
        <v>660</v>
      </c>
      <c r="Z5">
        <f t="shared" si="4"/>
        <v>250</v>
      </c>
      <c r="AA5">
        <f t="shared" si="5"/>
        <v>310.02</v>
      </c>
      <c r="AB5">
        <f t="shared" si="6"/>
        <v>229.98000000000002</v>
      </c>
      <c r="AC5">
        <f t="shared" si="7"/>
        <v>8</v>
      </c>
      <c r="AD5">
        <f t="shared" si="8"/>
        <v>0.46972727272727272</v>
      </c>
      <c r="AE5">
        <f t="shared" si="9"/>
        <v>0.34845454545454546</v>
      </c>
      <c r="AF5" t="s">
        <v>101</v>
      </c>
    </row>
    <row r="6" spans="1:32" x14ac:dyDescent="0.2">
      <c r="A6" s="1" t="s">
        <v>41</v>
      </c>
      <c r="B6" s="1" t="s">
        <v>122</v>
      </c>
      <c r="C6" s="1">
        <v>685</v>
      </c>
      <c r="E6" t="s">
        <v>41</v>
      </c>
      <c r="F6" t="s">
        <v>122</v>
      </c>
      <c r="G6">
        <v>250</v>
      </c>
      <c r="I6" t="s">
        <v>41</v>
      </c>
      <c r="J6" t="s">
        <v>122</v>
      </c>
      <c r="K6">
        <v>8</v>
      </c>
      <c r="L6">
        <v>5.1669999999999998</v>
      </c>
      <c r="M6">
        <v>3.8330000000000002</v>
      </c>
      <c r="O6" s="1" t="s">
        <v>44</v>
      </c>
      <c r="P6" t="s">
        <v>381</v>
      </c>
      <c r="Q6">
        <v>1320</v>
      </c>
      <c r="R6">
        <v>480</v>
      </c>
      <c r="S6">
        <f t="shared" si="0"/>
        <v>584.60914285714284</v>
      </c>
      <c r="T6">
        <f t="shared" si="1"/>
        <v>584.60914285714284</v>
      </c>
      <c r="U6">
        <f t="shared" si="2"/>
        <v>8</v>
      </c>
      <c r="W6" t="s">
        <v>41</v>
      </c>
      <c r="X6" t="s">
        <v>122</v>
      </c>
      <c r="Y6">
        <f t="shared" si="3"/>
        <v>685</v>
      </c>
      <c r="Z6">
        <f t="shared" si="4"/>
        <v>250</v>
      </c>
      <c r="AA6">
        <f t="shared" si="5"/>
        <v>310.02</v>
      </c>
      <c r="AB6">
        <f t="shared" si="6"/>
        <v>229.98000000000002</v>
      </c>
      <c r="AC6">
        <f t="shared" si="7"/>
        <v>8</v>
      </c>
      <c r="AD6">
        <f t="shared" si="8"/>
        <v>0.45258394160583937</v>
      </c>
      <c r="AE6">
        <f t="shared" si="9"/>
        <v>0.33573722627737229</v>
      </c>
      <c r="AF6" t="s">
        <v>101</v>
      </c>
    </row>
    <row r="7" spans="1:32" x14ac:dyDescent="0.2">
      <c r="A7" s="1" t="s">
        <v>42</v>
      </c>
      <c r="B7" s="1" t="s">
        <v>123</v>
      </c>
      <c r="C7" s="1">
        <v>720</v>
      </c>
      <c r="E7" t="s">
        <v>42</v>
      </c>
      <c r="F7" t="s">
        <v>123</v>
      </c>
      <c r="G7">
        <v>180</v>
      </c>
      <c r="I7" t="s">
        <v>42</v>
      </c>
      <c r="J7" t="s">
        <v>123</v>
      </c>
      <c r="K7">
        <v>8</v>
      </c>
      <c r="L7">
        <v>5</v>
      </c>
      <c r="M7">
        <v>5</v>
      </c>
      <c r="O7" t="s">
        <v>45</v>
      </c>
      <c r="P7" t="s">
        <v>382</v>
      </c>
      <c r="Q7">
        <v>1320</v>
      </c>
      <c r="R7">
        <v>500</v>
      </c>
      <c r="S7">
        <f t="shared" si="0"/>
        <v>579.96</v>
      </c>
      <c r="T7">
        <f t="shared" si="1"/>
        <v>440.04</v>
      </c>
      <c r="U7">
        <f t="shared" si="2"/>
        <v>8</v>
      </c>
      <c r="W7" t="s">
        <v>42</v>
      </c>
      <c r="X7" t="s">
        <v>123</v>
      </c>
      <c r="Y7">
        <f t="shared" si="3"/>
        <v>720</v>
      </c>
      <c r="Z7">
        <f t="shared" si="4"/>
        <v>180</v>
      </c>
      <c r="AA7">
        <f t="shared" si="5"/>
        <v>300</v>
      </c>
      <c r="AB7">
        <f t="shared" si="6"/>
        <v>300</v>
      </c>
      <c r="AC7">
        <f t="shared" si="7"/>
        <v>8</v>
      </c>
      <c r="AD7">
        <f t="shared" si="8"/>
        <v>0.41666666666666669</v>
      </c>
      <c r="AE7">
        <f t="shared" si="9"/>
        <v>0.41666666666666669</v>
      </c>
      <c r="AF7" t="s">
        <v>101</v>
      </c>
    </row>
    <row r="8" spans="1:32" x14ac:dyDescent="0.2">
      <c r="A8" s="1" t="s">
        <v>42</v>
      </c>
      <c r="B8" s="1" t="s">
        <v>124</v>
      </c>
      <c r="C8" s="1">
        <v>720</v>
      </c>
      <c r="E8" t="s">
        <v>42</v>
      </c>
      <c r="F8" t="s">
        <v>124</v>
      </c>
      <c r="G8">
        <v>180</v>
      </c>
      <c r="I8" t="s">
        <v>42</v>
      </c>
      <c r="J8" t="s">
        <v>124</v>
      </c>
      <c r="K8">
        <v>8</v>
      </c>
      <c r="L8">
        <v>5</v>
      </c>
      <c r="M8">
        <v>5</v>
      </c>
      <c r="O8" t="s">
        <v>46</v>
      </c>
      <c r="P8" t="s">
        <v>383</v>
      </c>
      <c r="Q8">
        <v>700</v>
      </c>
      <c r="R8">
        <v>280</v>
      </c>
      <c r="S8">
        <f t="shared" si="0"/>
        <v>380.03999999999996</v>
      </c>
      <c r="T8">
        <f t="shared" si="1"/>
        <v>380.03999999999996</v>
      </c>
      <c r="U8">
        <f t="shared" si="2"/>
        <v>8</v>
      </c>
      <c r="W8" t="s">
        <v>42</v>
      </c>
      <c r="X8" t="s">
        <v>124</v>
      </c>
      <c r="Y8">
        <f t="shared" si="3"/>
        <v>720</v>
      </c>
      <c r="Z8">
        <f t="shared" si="4"/>
        <v>180</v>
      </c>
      <c r="AA8">
        <f t="shared" si="5"/>
        <v>300</v>
      </c>
      <c r="AB8">
        <f t="shared" si="6"/>
        <v>300</v>
      </c>
      <c r="AC8">
        <f t="shared" si="7"/>
        <v>8</v>
      </c>
      <c r="AD8">
        <f t="shared" si="8"/>
        <v>0.41666666666666669</v>
      </c>
      <c r="AE8">
        <f t="shared" si="9"/>
        <v>0.41666666666666669</v>
      </c>
      <c r="AF8" t="s">
        <v>101</v>
      </c>
    </row>
    <row r="9" spans="1:32" x14ac:dyDescent="0.2">
      <c r="A9" s="1" t="s">
        <v>42</v>
      </c>
      <c r="B9" s="1" t="s">
        <v>125</v>
      </c>
      <c r="C9" s="1">
        <v>720</v>
      </c>
      <c r="E9" t="s">
        <v>42</v>
      </c>
      <c r="F9" t="s">
        <v>125</v>
      </c>
      <c r="G9">
        <v>180</v>
      </c>
      <c r="I9" t="s">
        <v>42</v>
      </c>
      <c r="J9" t="s">
        <v>125</v>
      </c>
      <c r="K9">
        <v>8</v>
      </c>
      <c r="L9">
        <v>5</v>
      </c>
      <c r="M9">
        <v>5</v>
      </c>
      <c r="O9" t="s">
        <v>47</v>
      </c>
      <c r="P9" t="s">
        <v>384</v>
      </c>
      <c r="Q9">
        <v>900</v>
      </c>
      <c r="R9">
        <v>242</v>
      </c>
      <c r="S9">
        <f t="shared" si="0"/>
        <v>492.81428571428575</v>
      </c>
      <c r="T9">
        <f t="shared" si="1"/>
        <v>492.81428571428575</v>
      </c>
      <c r="U9">
        <f t="shared" si="2"/>
        <v>8</v>
      </c>
      <c r="W9" t="s">
        <v>42</v>
      </c>
      <c r="X9" t="s">
        <v>125</v>
      </c>
      <c r="Y9">
        <f t="shared" si="3"/>
        <v>720</v>
      </c>
      <c r="Z9">
        <f t="shared" si="4"/>
        <v>180</v>
      </c>
      <c r="AA9">
        <f t="shared" si="5"/>
        <v>300</v>
      </c>
      <c r="AB9">
        <f t="shared" si="6"/>
        <v>300</v>
      </c>
      <c r="AC9">
        <f t="shared" si="7"/>
        <v>8</v>
      </c>
      <c r="AD9">
        <f t="shared" si="8"/>
        <v>0.41666666666666669</v>
      </c>
      <c r="AE9">
        <f t="shared" si="9"/>
        <v>0.41666666666666669</v>
      </c>
      <c r="AF9" t="s">
        <v>101</v>
      </c>
    </row>
    <row r="10" spans="1:32" x14ac:dyDescent="0.2">
      <c r="A10" s="1" t="s">
        <v>42</v>
      </c>
      <c r="B10" s="1" t="s">
        <v>126</v>
      </c>
      <c r="C10" s="1">
        <v>720</v>
      </c>
      <c r="E10" t="s">
        <v>42</v>
      </c>
      <c r="F10" t="s">
        <v>126</v>
      </c>
      <c r="G10">
        <v>180</v>
      </c>
      <c r="I10" t="s">
        <v>42</v>
      </c>
      <c r="J10" t="s">
        <v>126</v>
      </c>
      <c r="K10">
        <v>8</v>
      </c>
      <c r="L10">
        <v>5</v>
      </c>
      <c r="M10">
        <v>5</v>
      </c>
      <c r="O10" t="s">
        <v>48</v>
      </c>
      <c r="P10" t="s">
        <v>385</v>
      </c>
      <c r="Q10">
        <v>1680</v>
      </c>
      <c r="R10">
        <v>440</v>
      </c>
      <c r="S10">
        <f t="shared" si="0"/>
        <v>1739.8800000000003</v>
      </c>
      <c r="T10">
        <f t="shared" si="1"/>
        <v>1800</v>
      </c>
      <c r="U10">
        <f t="shared" si="2"/>
        <v>8</v>
      </c>
      <c r="W10" t="s">
        <v>42</v>
      </c>
      <c r="X10" t="s">
        <v>126</v>
      </c>
      <c r="Y10">
        <f t="shared" si="3"/>
        <v>720</v>
      </c>
      <c r="Z10">
        <f t="shared" si="4"/>
        <v>180</v>
      </c>
      <c r="AA10">
        <f t="shared" si="5"/>
        <v>300</v>
      </c>
      <c r="AB10">
        <f t="shared" si="6"/>
        <v>300</v>
      </c>
      <c r="AC10">
        <f t="shared" si="7"/>
        <v>8</v>
      </c>
      <c r="AD10">
        <f t="shared" si="8"/>
        <v>0.41666666666666669</v>
      </c>
      <c r="AE10">
        <f t="shared" si="9"/>
        <v>0.41666666666666669</v>
      </c>
      <c r="AF10" t="s">
        <v>101</v>
      </c>
    </row>
    <row r="11" spans="1:32" x14ac:dyDescent="0.2">
      <c r="A11" s="1" t="s">
        <v>43</v>
      </c>
      <c r="B11" s="1" t="s">
        <v>127</v>
      </c>
      <c r="C11" s="1">
        <v>450</v>
      </c>
      <c r="E11" t="s">
        <v>43</v>
      </c>
      <c r="F11" t="s">
        <v>127</v>
      </c>
      <c r="G11">
        <v>220</v>
      </c>
      <c r="I11" t="s">
        <v>43</v>
      </c>
      <c r="J11" t="s">
        <v>127</v>
      </c>
      <c r="K11">
        <v>8</v>
      </c>
      <c r="L11">
        <v>4</v>
      </c>
      <c r="M11">
        <v>3</v>
      </c>
      <c r="O11" t="s">
        <v>49</v>
      </c>
      <c r="P11" t="s">
        <v>386</v>
      </c>
      <c r="Q11">
        <v>744</v>
      </c>
      <c r="R11">
        <v>300</v>
      </c>
      <c r="S11">
        <f t="shared" si="0"/>
        <v>208.32000000000002</v>
      </c>
      <c r="T11">
        <f t="shared" si="1"/>
        <v>208.32000000000002</v>
      </c>
      <c r="U11">
        <f t="shared" si="2"/>
        <v>8</v>
      </c>
      <c r="W11" t="s">
        <v>43</v>
      </c>
      <c r="X11" t="s">
        <v>127</v>
      </c>
      <c r="Y11">
        <f t="shared" si="3"/>
        <v>450</v>
      </c>
      <c r="Z11">
        <f t="shared" si="4"/>
        <v>220</v>
      </c>
      <c r="AA11">
        <f t="shared" si="5"/>
        <v>240</v>
      </c>
      <c r="AB11">
        <f t="shared" si="6"/>
        <v>180</v>
      </c>
      <c r="AC11">
        <f t="shared" si="7"/>
        <v>8</v>
      </c>
      <c r="AD11">
        <f t="shared" si="8"/>
        <v>0.53333333333333333</v>
      </c>
      <c r="AE11">
        <f t="shared" si="9"/>
        <v>0.4</v>
      </c>
      <c r="AF11" t="s">
        <v>101</v>
      </c>
    </row>
    <row r="12" spans="1:32" x14ac:dyDescent="0.2">
      <c r="A12" s="1" t="s">
        <v>43</v>
      </c>
      <c r="B12" s="1" t="s">
        <v>128</v>
      </c>
      <c r="C12" s="1">
        <v>450</v>
      </c>
      <c r="E12" t="s">
        <v>43</v>
      </c>
      <c r="F12" t="s">
        <v>128</v>
      </c>
      <c r="G12">
        <v>220</v>
      </c>
      <c r="I12" t="s">
        <v>43</v>
      </c>
      <c r="J12" t="s">
        <v>128</v>
      </c>
      <c r="K12">
        <v>8</v>
      </c>
      <c r="L12">
        <v>4</v>
      </c>
      <c r="M12">
        <v>3</v>
      </c>
      <c r="O12" t="s">
        <v>50</v>
      </c>
      <c r="P12" t="s">
        <v>387</v>
      </c>
      <c r="Q12">
        <v>852</v>
      </c>
      <c r="R12">
        <v>360</v>
      </c>
      <c r="S12">
        <f t="shared" si="0"/>
        <v>120</v>
      </c>
      <c r="T12">
        <f t="shared" si="1"/>
        <v>120</v>
      </c>
      <c r="U12">
        <f t="shared" si="2"/>
        <v>8</v>
      </c>
      <c r="W12" t="s">
        <v>43</v>
      </c>
      <c r="X12" t="s">
        <v>128</v>
      </c>
      <c r="Y12">
        <f t="shared" si="3"/>
        <v>450</v>
      </c>
      <c r="Z12">
        <f t="shared" si="4"/>
        <v>220</v>
      </c>
      <c r="AA12">
        <f t="shared" si="5"/>
        <v>240</v>
      </c>
      <c r="AB12">
        <f t="shared" si="6"/>
        <v>180</v>
      </c>
      <c r="AC12">
        <f t="shared" si="7"/>
        <v>8</v>
      </c>
      <c r="AD12">
        <f t="shared" si="8"/>
        <v>0.53333333333333333</v>
      </c>
      <c r="AE12">
        <f t="shared" si="9"/>
        <v>0.4</v>
      </c>
      <c r="AF12" t="s">
        <v>101</v>
      </c>
    </row>
    <row r="13" spans="1:32" x14ac:dyDescent="0.2">
      <c r="A13" s="1" t="s">
        <v>43</v>
      </c>
      <c r="B13" s="1" t="s">
        <v>129</v>
      </c>
      <c r="C13" s="1">
        <v>450</v>
      </c>
      <c r="E13" t="s">
        <v>44</v>
      </c>
      <c r="F13" t="s">
        <v>131</v>
      </c>
      <c r="G13">
        <v>240</v>
      </c>
      <c r="I13" t="s">
        <v>43</v>
      </c>
      <c r="J13" t="s">
        <v>129</v>
      </c>
      <c r="K13">
        <v>8</v>
      </c>
      <c r="L13">
        <v>4</v>
      </c>
      <c r="M13">
        <v>3</v>
      </c>
      <c r="O13" t="s">
        <v>51</v>
      </c>
      <c r="P13" t="s">
        <v>388</v>
      </c>
      <c r="Q13">
        <v>1460</v>
      </c>
      <c r="R13">
        <v>540</v>
      </c>
      <c r="S13">
        <f t="shared" si="0"/>
        <v>720</v>
      </c>
      <c r="T13">
        <f t="shared" si="1"/>
        <v>720</v>
      </c>
      <c r="U13">
        <f t="shared" si="2"/>
        <v>8</v>
      </c>
      <c r="W13" t="s">
        <v>43</v>
      </c>
      <c r="X13" t="s">
        <v>129</v>
      </c>
      <c r="Y13">
        <f t="shared" si="3"/>
        <v>450</v>
      </c>
      <c r="Z13">
        <v>220</v>
      </c>
      <c r="AA13">
        <f t="shared" si="5"/>
        <v>240</v>
      </c>
      <c r="AB13">
        <f t="shared" si="6"/>
        <v>180</v>
      </c>
      <c r="AC13">
        <f t="shared" si="7"/>
        <v>8</v>
      </c>
      <c r="AD13">
        <f t="shared" si="8"/>
        <v>0.53333333333333333</v>
      </c>
      <c r="AE13">
        <f t="shared" si="9"/>
        <v>0.4</v>
      </c>
      <c r="AF13" t="s">
        <v>101</v>
      </c>
    </row>
    <row r="14" spans="1:32" x14ac:dyDescent="0.2">
      <c r="A14" s="1" t="s">
        <v>43</v>
      </c>
      <c r="B14" s="1" t="s">
        <v>130</v>
      </c>
      <c r="C14" s="1">
        <v>450</v>
      </c>
      <c r="E14" t="s">
        <v>44</v>
      </c>
      <c r="F14" t="s">
        <v>132</v>
      </c>
      <c r="G14">
        <v>240</v>
      </c>
      <c r="I14" t="s">
        <v>43</v>
      </c>
      <c r="J14" t="s">
        <v>130</v>
      </c>
      <c r="K14">
        <v>8</v>
      </c>
      <c r="L14">
        <v>4</v>
      </c>
      <c r="M14">
        <v>3</v>
      </c>
      <c r="O14" t="s">
        <v>52</v>
      </c>
      <c r="P14" t="s">
        <v>389</v>
      </c>
      <c r="Q14">
        <v>1400</v>
      </c>
      <c r="R14">
        <v>420</v>
      </c>
      <c r="S14">
        <f t="shared" si="0"/>
        <v>960</v>
      </c>
      <c r="T14">
        <f t="shared" si="1"/>
        <v>960</v>
      </c>
      <c r="U14">
        <f t="shared" si="2"/>
        <v>8</v>
      </c>
      <c r="W14" t="s">
        <v>43</v>
      </c>
      <c r="X14" t="s">
        <v>130</v>
      </c>
      <c r="Y14">
        <f t="shared" si="3"/>
        <v>450</v>
      </c>
      <c r="Z14">
        <v>220</v>
      </c>
      <c r="AA14">
        <f t="shared" si="5"/>
        <v>240</v>
      </c>
      <c r="AB14">
        <f t="shared" si="6"/>
        <v>180</v>
      </c>
      <c r="AC14">
        <f t="shared" si="7"/>
        <v>8</v>
      </c>
      <c r="AD14">
        <f t="shared" si="8"/>
        <v>0.53333333333333333</v>
      </c>
      <c r="AE14">
        <f t="shared" si="9"/>
        <v>0.4</v>
      </c>
      <c r="AF14" t="s">
        <v>101</v>
      </c>
    </row>
    <row r="15" spans="1:32" x14ac:dyDescent="0.2">
      <c r="A15" s="1" t="s">
        <v>44</v>
      </c>
      <c r="B15" s="1" t="s">
        <v>131</v>
      </c>
      <c r="C15" s="1">
        <v>700</v>
      </c>
      <c r="E15" t="s">
        <v>45</v>
      </c>
      <c r="F15" t="s">
        <v>133</v>
      </c>
      <c r="G15">
        <v>250</v>
      </c>
      <c r="I15" t="s">
        <v>44</v>
      </c>
      <c r="J15" t="s">
        <v>131</v>
      </c>
      <c r="K15">
        <v>8</v>
      </c>
      <c r="L15">
        <v>5.1669999999999998</v>
      </c>
      <c r="M15">
        <v>5.1669999999999998</v>
      </c>
      <c r="O15" t="s">
        <v>53</v>
      </c>
      <c r="P15" t="s">
        <v>390</v>
      </c>
      <c r="Q15">
        <v>450</v>
      </c>
      <c r="R15">
        <v>117</v>
      </c>
      <c r="S15">
        <f t="shared" si="0"/>
        <v>325.03611738148987</v>
      </c>
      <c r="T15">
        <f t="shared" si="1"/>
        <v>325.03611738148987</v>
      </c>
      <c r="U15">
        <f t="shared" si="2"/>
        <v>8</v>
      </c>
      <c r="W15" t="s">
        <v>44</v>
      </c>
      <c r="X15" t="s">
        <v>131</v>
      </c>
      <c r="Y15">
        <f t="shared" si="3"/>
        <v>700</v>
      </c>
      <c r="Z15">
        <f t="shared" ref="Z15:Z26" si="10">VLOOKUP(X15,Gmin,2,FALSE)</f>
        <v>240</v>
      </c>
      <c r="AA15">
        <f t="shared" si="5"/>
        <v>310.02</v>
      </c>
      <c r="AB15">
        <f t="shared" si="6"/>
        <v>310.02</v>
      </c>
      <c r="AC15">
        <f t="shared" si="7"/>
        <v>8</v>
      </c>
      <c r="AD15">
        <f t="shared" si="8"/>
        <v>0.44288571428571427</v>
      </c>
      <c r="AE15">
        <f t="shared" si="9"/>
        <v>0.44288571428571427</v>
      </c>
      <c r="AF15" t="s">
        <v>101</v>
      </c>
    </row>
    <row r="16" spans="1:32" x14ac:dyDescent="0.2">
      <c r="A16" s="1" t="s">
        <v>44</v>
      </c>
      <c r="B16" s="1" t="s">
        <v>132</v>
      </c>
      <c r="C16" s="1">
        <v>700</v>
      </c>
      <c r="E16" t="s">
        <v>45</v>
      </c>
      <c r="F16" t="s">
        <v>134</v>
      </c>
      <c r="G16">
        <v>250</v>
      </c>
      <c r="I16" t="s">
        <v>44</v>
      </c>
      <c r="J16" t="s">
        <v>132</v>
      </c>
      <c r="K16">
        <v>8</v>
      </c>
      <c r="L16">
        <v>5.1669999999999998</v>
      </c>
      <c r="M16">
        <v>5.1669999999999998</v>
      </c>
      <c r="O16" t="s">
        <v>54</v>
      </c>
      <c r="P16" t="s">
        <v>391</v>
      </c>
      <c r="Q16">
        <v>2210</v>
      </c>
      <c r="R16">
        <v>1080</v>
      </c>
      <c r="S16">
        <f t="shared" si="0"/>
        <v>1302.3214285714287</v>
      </c>
      <c r="T16">
        <f t="shared" si="1"/>
        <v>1262.7782142857143</v>
      </c>
      <c r="U16">
        <f t="shared" si="2"/>
        <v>16</v>
      </c>
      <c r="W16" t="s">
        <v>44</v>
      </c>
      <c r="X16" t="s">
        <v>132</v>
      </c>
      <c r="Y16">
        <f t="shared" si="3"/>
        <v>700</v>
      </c>
      <c r="Z16">
        <f t="shared" si="10"/>
        <v>240</v>
      </c>
      <c r="AA16">
        <f t="shared" si="5"/>
        <v>310.02</v>
      </c>
      <c r="AB16">
        <f t="shared" si="6"/>
        <v>310.02</v>
      </c>
      <c r="AC16">
        <f t="shared" si="7"/>
        <v>8</v>
      </c>
      <c r="AD16">
        <f t="shared" si="8"/>
        <v>0.44288571428571427</v>
      </c>
      <c r="AE16">
        <f t="shared" si="9"/>
        <v>0.44288571428571427</v>
      </c>
      <c r="AF16" t="s">
        <v>101</v>
      </c>
    </row>
    <row r="17" spans="1:32" x14ac:dyDescent="0.2">
      <c r="A17" s="1" t="s">
        <v>45</v>
      </c>
      <c r="B17" s="1" t="s">
        <v>133</v>
      </c>
      <c r="C17" s="1">
        <v>660</v>
      </c>
      <c r="E17" t="s">
        <v>46</v>
      </c>
      <c r="F17" t="s">
        <v>135</v>
      </c>
      <c r="G17">
        <v>140</v>
      </c>
      <c r="I17" t="s">
        <v>45</v>
      </c>
      <c r="J17" t="s">
        <v>133</v>
      </c>
      <c r="K17">
        <v>8</v>
      </c>
      <c r="L17">
        <v>4.8330000000000002</v>
      </c>
      <c r="M17">
        <v>3.6669999999999998</v>
      </c>
      <c r="O17" t="s">
        <v>55</v>
      </c>
      <c r="P17" t="s">
        <v>392</v>
      </c>
      <c r="Q17">
        <v>1000</v>
      </c>
      <c r="R17">
        <v>400</v>
      </c>
      <c r="S17">
        <f t="shared" si="0"/>
        <v>931.0344827586207</v>
      </c>
      <c r="T17">
        <f t="shared" si="1"/>
        <v>931.0344827586207</v>
      </c>
      <c r="U17">
        <f t="shared" si="2"/>
        <v>16</v>
      </c>
      <c r="W17" t="s">
        <v>45</v>
      </c>
      <c r="X17" t="s">
        <v>133</v>
      </c>
      <c r="Y17">
        <f t="shared" si="3"/>
        <v>660</v>
      </c>
      <c r="Z17">
        <f t="shared" si="10"/>
        <v>250</v>
      </c>
      <c r="AA17">
        <f t="shared" si="5"/>
        <v>289.98</v>
      </c>
      <c r="AB17">
        <f t="shared" si="6"/>
        <v>220.01999999999998</v>
      </c>
      <c r="AC17">
        <f t="shared" si="7"/>
        <v>8</v>
      </c>
      <c r="AD17">
        <f t="shared" si="8"/>
        <v>0.4393636363636364</v>
      </c>
      <c r="AE17">
        <f t="shared" si="9"/>
        <v>0.33336363636363636</v>
      </c>
      <c r="AF17" t="s">
        <v>101</v>
      </c>
    </row>
    <row r="18" spans="1:32" x14ac:dyDescent="0.2">
      <c r="A18" s="1" t="s">
        <v>45</v>
      </c>
      <c r="B18" s="1" t="s">
        <v>134</v>
      </c>
      <c r="C18" s="1">
        <v>660</v>
      </c>
      <c r="E18" t="s">
        <v>46</v>
      </c>
      <c r="F18" t="s">
        <v>136</v>
      </c>
      <c r="G18">
        <v>140</v>
      </c>
      <c r="I18" t="s">
        <v>45</v>
      </c>
      <c r="J18" t="s">
        <v>134</v>
      </c>
      <c r="K18">
        <v>8</v>
      </c>
      <c r="L18">
        <v>4.8330000000000002</v>
      </c>
      <c r="M18">
        <v>3.6669999999999998</v>
      </c>
      <c r="O18" t="s">
        <v>56</v>
      </c>
      <c r="P18" t="s">
        <v>393</v>
      </c>
      <c r="Q18">
        <v>1450</v>
      </c>
      <c r="R18">
        <v>0</v>
      </c>
      <c r="S18">
        <f t="shared" si="0"/>
        <v>1013.3629032258066</v>
      </c>
      <c r="T18">
        <f t="shared" si="1"/>
        <v>1013.3629032258066</v>
      </c>
      <c r="U18">
        <f t="shared" si="2"/>
        <v>16</v>
      </c>
      <c r="W18" t="s">
        <v>45</v>
      </c>
      <c r="X18" t="s">
        <v>134</v>
      </c>
      <c r="Y18">
        <f t="shared" si="3"/>
        <v>660</v>
      </c>
      <c r="Z18">
        <f t="shared" si="10"/>
        <v>250</v>
      </c>
      <c r="AA18">
        <f t="shared" si="5"/>
        <v>289.98</v>
      </c>
      <c r="AB18">
        <f t="shared" si="6"/>
        <v>220.01999999999998</v>
      </c>
      <c r="AC18">
        <f t="shared" si="7"/>
        <v>8</v>
      </c>
      <c r="AD18">
        <f t="shared" si="8"/>
        <v>0.4393636363636364</v>
      </c>
      <c r="AE18">
        <f t="shared" si="9"/>
        <v>0.33336363636363636</v>
      </c>
      <c r="AF18" t="s">
        <v>101</v>
      </c>
    </row>
    <row r="19" spans="1:32" x14ac:dyDescent="0.2">
      <c r="A19" s="1" t="s">
        <v>46</v>
      </c>
      <c r="B19" s="1" t="s">
        <v>135</v>
      </c>
      <c r="C19" s="1">
        <v>350</v>
      </c>
      <c r="E19" t="s">
        <v>47</v>
      </c>
      <c r="F19" t="s">
        <v>137</v>
      </c>
      <c r="G19">
        <v>121</v>
      </c>
      <c r="I19" t="s">
        <v>46</v>
      </c>
      <c r="J19" t="s">
        <v>135</v>
      </c>
      <c r="K19">
        <v>8</v>
      </c>
      <c r="L19">
        <v>3.1669999999999998</v>
      </c>
      <c r="M19">
        <v>3.1669999999999998</v>
      </c>
      <c r="O19" t="s">
        <v>57</v>
      </c>
      <c r="P19" t="s">
        <v>394</v>
      </c>
      <c r="Q19">
        <v>724</v>
      </c>
      <c r="R19">
        <v>0</v>
      </c>
      <c r="S19">
        <f t="shared" si="0"/>
        <v>1448</v>
      </c>
      <c r="T19">
        <f t="shared" si="1"/>
        <v>1448</v>
      </c>
      <c r="U19">
        <f t="shared" si="2"/>
        <v>0</v>
      </c>
      <c r="W19" t="s">
        <v>46</v>
      </c>
      <c r="X19" t="s">
        <v>135</v>
      </c>
      <c r="Y19">
        <f t="shared" si="3"/>
        <v>350</v>
      </c>
      <c r="Z19">
        <f t="shared" si="10"/>
        <v>140</v>
      </c>
      <c r="AA19">
        <f t="shared" si="5"/>
        <v>190.01999999999998</v>
      </c>
      <c r="AB19">
        <f t="shared" si="6"/>
        <v>190.01999999999998</v>
      </c>
      <c r="AC19">
        <f t="shared" si="7"/>
        <v>8</v>
      </c>
      <c r="AD19">
        <f t="shared" si="8"/>
        <v>0.54291428571428568</v>
      </c>
      <c r="AE19">
        <f t="shared" si="9"/>
        <v>0.54291428571428568</v>
      </c>
      <c r="AF19" t="s">
        <v>101</v>
      </c>
    </row>
    <row r="20" spans="1:32" x14ac:dyDescent="0.2">
      <c r="A20" s="1" t="s">
        <v>46</v>
      </c>
      <c r="B20" s="1" t="s">
        <v>136</v>
      </c>
      <c r="C20" s="1">
        <v>350</v>
      </c>
      <c r="E20" t="s">
        <v>47</v>
      </c>
      <c r="F20" t="s">
        <v>138</v>
      </c>
      <c r="G20">
        <v>121</v>
      </c>
      <c r="I20" t="s">
        <v>46</v>
      </c>
      <c r="J20" t="s">
        <v>136</v>
      </c>
      <c r="K20">
        <v>8</v>
      </c>
      <c r="L20">
        <v>3.1669999999999998</v>
      </c>
      <c r="M20">
        <v>3.1669999999999998</v>
      </c>
      <c r="O20" t="s">
        <v>58</v>
      </c>
      <c r="P20" t="s">
        <v>512</v>
      </c>
      <c r="Q20">
        <v>185</v>
      </c>
      <c r="R20">
        <v>30</v>
      </c>
      <c r="S20">
        <f t="shared" si="0"/>
        <v>140.04</v>
      </c>
      <c r="T20">
        <f t="shared" si="1"/>
        <v>360</v>
      </c>
      <c r="U20">
        <f t="shared" si="2"/>
        <v>6</v>
      </c>
      <c r="W20" t="s">
        <v>46</v>
      </c>
      <c r="X20" t="s">
        <v>136</v>
      </c>
      <c r="Y20">
        <f t="shared" si="3"/>
        <v>350</v>
      </c>
      <c r="Z20">
        <f t="shared" si="10"/>
        <v>140</v>
      </c>
      <c r="AA20">
        <f t="shared" si="5"/>
        <v>190.01999999999998</v>
      </c>
      <c r="AB20">
        <f t="shared" si="6"/>
        <v>190.01999999999998</v>
      </c>
      <c r="AC20">
        <f t="shared" si="7"/>
        <v>8</v>
      </c>
      <c r="AD20">
        <f t="shared" si="8"/>
        <v>0.54291428571428568</v>
      </c>
      <c r="AE20">
        <f t="shared" si="9"/>
        <v>0.54291428571428568</v>
      </c>
      <c r="AF20" t="s">
        <v>101</v>
      </c>
    </row>
    <row r="21" spans="1:32" x14ac:dyDescent="0.2">
      <c r="A21" s="1" t="s">
        <v>47</v>
      </c>
      <c r="B21" s="1" t="s">
        <v>137</v>
      </c>
      <c r="C21" s="1">
        <v>420</v>
      </c>
      <c r="E21" t="s">
        <v>48</v>
      </c>
      <c r="F21" t="s">
        <v>139</v>
      </c>
      <c r="G21">
        <v>110</v>
      </c>
      <c r="I21" t="s">
        <v>47</v>
      </c>
      <c r="J21" t="s">
        <v>137</v>
      </c>
      <c r="K21">
        <v>8</v>
      </c>
      <c r="L21">
        <v>3.8330000000000002</v>
      </c>
      <c r="M21">
        <v>3.8330000000000002</v>
      </c>
      <c r="O21" t="s">
        <v>59</v>
      </c>
      <c r="P21" t="s">
        <v>513</v>
      </c>
      <c r="Q21">
        <v>440</v>
      </c>
      <c r="R21">
        <v>190</v>
      </c>
      <c r="S21">
        <f t="shared" si="0"/>
        <v>360</v>
      </c>
      <c r="T21">
        <f t="shared" si="1"/>
        <v>360</v>
      </c>
      <c r="U21">
        <f t="shared" si="2"/>
        <v>6</v>
      </c>
      <c r="W21" t="s">
        <v>47</v>
      </c>
      <c r="X21" t="s">
        <v>137</v>
      </c>
      <c r="Y21">
        <f t="shared" si="3"/>
        <v>420</v>
      </c>
      <c r="Z21">
        <f t="shared" si="10"/>
        <v>121</v>
      </c>
      <c r="AA21">
        <f t="shared" si="5"/>
        <v>229.98000000000002</v>
      </c>
      <c r="AB21">
        <f t="shared" si="6"/>
        <v>229.98000000000002</v>
      </c>
      <c r="AC21">
        <f t="shared" si="7"/>
        <v>8</v>
      </c>
      <c r="AD21">
        <f t="shared" si="8"/>
        <v>0.5475714285714286</v>
      </c>
      <c r="AE21">
        <f t="shared" si="9"/>
        <v>0.5475714285714286</v>
      </c>
      <c r="AF21" t="s">
        <v>102</v>
      </c>
    </row>
    <row r="22" spans="1:32" x14ac:dyDescent="0.2">
      <c r="A22" s="1" t="s">
        <v>47</v>
      </c>
      <c r="B22" s="1" t="s">
        <v>138</v>
      </c>
      <c r="C22" s="1">
        <v>420</v>
      </c>
      <c r="E22" t="s">
        <v>48</v>
      </c>
      <c r="F22" t="s">
        <v>140</v>
      </c>
      <c r="G22">
        <v>110</v>
      </c>
      <c r="I22" t="s">
        <v>47</v>
      </c>
      <c r="J22" t="s">
        <v>138</v>
      </c>
      <c r="K22">
        <v>8</v>
      </c>
      <c r="L22">
        <v>3.8330000000000002</v>
      </c>
      <c r="M22">
        <v>3.8330000000000002</v>
      </c>
      <c r="O22" t="s">
        <v>60</v>
      </c>
      <c r="P22" t="s">
        <v>514</v>
      </c>
      <c r="Q22">
        <v>664</v>
      </c>
      <c r="R22">
        <v>0</v>
      </c>
      <c r="S22">
        <f t="shared" si="0"/>
        <v>1328</v>
      </c>
      <c r="T22">
        <f t="shared" si="1"/>
        <v>1328</v>
      </c>
      <c r="U22">
        <f t="shared" si="2"/>
        <v>0</v>
      </c>
      <c r="W22" t="s">
        <v>47</v>
      </c>
      <c r="X22" t="s">
        <v>138</v>
      </c>
      <c r="Y22">
        <f t="shared" si="3"/>
        <v>420</v>
      </c>
      <c r="Z22">
        <f t="shared" si="10"/>
        <v>121</v>
      </c>
      <c r="AA22">
        <f t="shared" si="5"/>
        <v>229.98000000000002</v>
      </c>
      <c r="AB22">
        <f t="shared" si="6"/>
        <v>229.98000000000002</v>
      </c>
      <c r="AC22">
        <f t="shared" si="7"/>
        <v>8</v>
      </c>
      <c r="AD22">
        <f t="shared" si="8"/>
        <v>0.5475714285714286</v>
      </c>
      <c r="AE22">
        <f t="shared" si="9"/>
        <v>0.5475714285714286</v>
      </c>
      <c r="AF22" t="s">
        <v>102</v>
      </c>
    </row>
    <row r="23" spans="1:32" x14ac:dyDescent="0.2">
      <c r="A23" s="1" t="s">
        <v>48</v>
      </c>
      <c r="B23" s="1" t="s">
        <v>139</v>
      </c>
      <c r="C23" s="1">
        <v>280</v>
      </c>
      <c r="E23" t="s">
        <v>48</v>
      </c>
      <c r="F23" t="s">
        <v>141</v>
      </c>
      <c r="G23">
        <v>110</v>
      </c>
      <c r="I23" t="s">
        <v>48</v>
      </c>
      <c r="J23" t="s">
        <v>139</v>
      </c>
      <c r="K23">
        <v>8</v>
      </c>
      <c r="L23">
        <v>4.8330000000000002</v>
      </c>
      <c r="M23">
        <v>5</v>
      </c>
      <c r="O23" t="s">
        <v>61</v>
      </c>
      <c r="P23" t="s">
        <v>219</v>
      </c>
      <c r="Q23">
        <v>37</v>
      </c>
      <c r="R23">
        <v>0</v>
      </c>
      <c r="S23">
        <f t="shared" si="0"/>
        <v>74</v>
      </c>
      <c r="T23">
        <f t="shared" si="1"/>
        <v>74</v>
      </c>
      <c r="U23">
        <f t="shared" si="2"/>
        <v>0</v>
      </c>
      <c r="W23" t="s">
        <v>48</v>
      </c>
      <c r="X23" t="s">
        <v>139</v>
      </c>
      <c r="Y23">
        <f t="shared" si="3"/>
        <v>280</v>
      </c>
      <c r="Z23">
        <f t="shared" si="10"/>
        <v>110</v>
      </c>
      <c r="AA23">
        <f t="shared" si="5"/>
        <v>289.98</v>
      </c>
      <c r="AB23">
        <f t="shared" si="6"/>
        <v>300</v>
      </c>
      <c r="AC23">
        <f t="shared" si="7"/>
        <v>8</v>
      </c>
      <c r="AD23">
        <f t="shared" si="8"/>
        <v>1.0356428571428573</v>
      </c>
      <c r="AE23">
        <f t="shared" si="9"/>
        <v>1.0714285714285714</v>
      </c>
      <c r="AF23" t="s">
        <v>101</v>
      </c>
    </row>
    <row r="24" spans="1:32" x14ac:dyDescent="0.2">
      <c r="A24" s="1" t="s">
        <v>48</v>
      </c>
      <c r="B24" s="1" t="s">
        <v>140</v>
      </c>
      <c r="C24" s="1">
        <v>280</v>
      </c>
      <c r="E24" t="s">
        <v>48</v>
      </c>
      <c r="F24" t="s">
        <v>142</v>
      </c>
      <c r="G24">
        <v>110</v>
      </c>
      <c r="I24" t="s">
        <v>48</v>
      </c>
      <c r="J24" t="s">
        <v>140</v>
      </c>
      <c r="K24">
        <v>8</v>
      </c>
      <c r="L24">
        <v>4.8330000000000002</v>
      </c>
      <c r="M24">
        <v>5</v>
      </c>
      <c r="O24" t="s">
        <v>62</v>
      </c>
      <c r="P24" t="s">
        <v>515</v>
      </c>
      <c r="Q24">
        <v>504</v>
      </c>
      <c r="R24">
        <v>0</v>
      </c>
      <c r="S24">
        <f t="shared" si="0"/>
        <v>1008</v>
      </c>
      <c r="T24">
        <f t="shared" si="1"/>
        <v>1008</v>
      </c>
      <c r="U24">
        <f t="shared" si="2"/>
        <v>0</v>
      </c>
      <c r="W24" t="s">
        <v>48</v>
      </c>
      <c r="X24" t="s">
        <v>140</v>
      </c>
      <c r="Y24">
        <f t="shared" si="3"/>
        <v>280</v>
      </c>
      <c r="Z24">
        <f t="shared" si="10"/>
        <v>110</v>
      </c>
      <c r="AA24">
        <f t="shared" si="5"/>
        <v>289.98</v>
      </c>
      <c r="AB24">
        <f t="shared" si="6"/>
        <v>300</v>
      </c>
      <c r="AC24">
        <f t="shared" si="7"/>
        <v>8</v>
      </c>
      <c r="AD24">
        <f t="shared" si="8"/>
        <v>1.0356428571428573</v>
      </c>
      <c r="AE24">
        <f t="shared" si="9"/>
        <v>1.0714285714285714</v>
      </c>
      <c r="AF24" t="s">
        <v>101</v>
      </c>
    </row>
    <row r="25" spans="1:32" x14ac:dyDescent="0.2">
      <c r="A25" s="1" t="s">
        <v>48</v>
      </c>
      <c r="B25" s="1" t="s">
        <v>141</v>
      </c>
      <c r="C25" s="1">
        <v>280</v>
      </c>
      <c r="E25" t="s">
        <v>49</v>
      </c>
      <c r="F25" t="s">
        <v>145</v>
      </c>
      <c r="G25">
        <v>300</v>
      </c>
      <c r="I25" t="s">
        <v>48</v>
      </c>
      <c r="J25" t="s">
        <v>141</v>
      </c>
      <c r="K25">
        <v>8</v>
      </c>
      <c r="L25">
        <v>4.8330000000000002</v>
      </c>
      <c r="M25">
        <v>5</v>
      </c>
      <c r="O25" t="s">
        <v>63</v>
      </c>
      <c r="P25" t="s">
        <v>516</v>
      </c>
      <c r="Q25">
        <v>519</v>
      </c>
      <c r="R25">
        <v>0</v>
      </c>
      <c r="S25">
        <f t="shared" si="0"/>
        <v>1038</v>
      </c>
      <c r="T25">
        <f t="shared" si="1"/>
        <v>1038</v>
      </c>
      <c r="U25">
        <f t="shared" si="2"/>
        <v>0</v>
      </c>
      <c r="W25" t="s">
        <v>48</v>
      </c>
      <c r="X25" t="s">
        <v>141</v>
      </c>
      <c r="Y25">
        <f t="shared" si="3"/>
        <v>280</v>
      </c>
      <c r="Z25">
        <f t="shared" si="10"/>
        <v>110</v>
      </c>
      <c r="AA25">
        <f t="shared" si="5"/>
        <v>289.98</v>
      </c>
      <c r="AB25">
        <f t="shared" si="6"/>
        <v>300</v>
      </c>
      <c r="AC25">
        <f t="shared" si="7"/>
        <v>8</v>
      </c>
      <c r="AD25">
        <f t="shared" si="8"/>
        <v>1.0356428571428573</v>
      </c>
      <c r="AE25">
        <f t="shared" si="9"/>
        <v>1.0714285714285714</v>
      </c>
      <c r="AF25" t="s">
        <v>101</v>
      </c>
    </row>
    <row r="26" spans="1:32" x14ac:dyDescent="0.2">
      <c r="A26" s="1" t="s">
        <v>48</v>
      </c>
      <c r="B26" s="1" t="s">
        <v>142</v>
      </c>
      <c r="C26" s="1">
        <v>280</v>
      </c>
      <c r="E26" t="s">
        <v>50</v>
      </c>
      <c r="F26" t="s">
        <v>146</v>
      </c>
      <c r="G26">
        <v>200</v>
      </c>
      <c r="I26" t="s">
        <v>48</v>
      </c>
      <c r="J26" t="s">
        <v>142</v>
      </c>
      <c r="K26">
        <v>8</v>
      </c>
      <c r="L26">
        <v>4.8330000000000002</v>
      </c>
      <c r="M26">
        <v>5</v>
      </c>
      <c r="O26" t="s">
        <v>64</v>
      </c>
      <c r="P26" t="s">
        <v>226</v>
      </c>
      <c r="Q26">
        <v>143.4</v>
      </c>
      <c r="R26">
        <v>0</v>
      </c>
      <c r="S26">
        <f t="shared" si="0"/>
        <v>179.25</v>
      </c>
      <c r="T26">
        <f t="shared" si="1"/>
        <v>179.25</v>
      </c>
      <c r="U26">
        <f t="shared" si="2"/>
        <v>6</v>
      </c>
      <c r="W26" t="s">
        <v>48</v>
      </c>
      <c r="X26" t="s">
        <v>142</v>
      </c>
      <c r="Y26">
        <f t="shared" si="3"/>
        <v>280</v>
      </c>
      <c r="Z26">
        <f t="shared" si="10"/>
        <v>110</v>
      </c>
      <c r="AA26">
        <f t="shared" si="5"/>
        <v>289.98</v>
      </c>
      <c r="AB26">
        <f t="shared" si="6"/>
        <v>300</v>
      </c>
      <c r="AC26">
        <f t="shared" si="7"/>
        <v>8</v>
      </c>
      <c r="AD26">
        <f t="shared" si="8"/>
        <v>1.0356428571428573</v>
      </c>
      <c r="AE26">
        <f t="shared" si="9"/>
        <v>1.0714285714285714</v>
      </c>
      <c r="AF26" t="s">
        <v>101</v>
      </c>
    </row>
    <row r="27" spans="1:32" x14ac:dyDescent="0.2">
      <c r="A27" s="1" t="s">
        <v>48</v>
      </c>
      <c r="B27" s="1" t="s">
        <v>143</v>
      </c>
      <c r="C27" s="1">
        <v>280</v>
      </c>
      <c r="E27" t="s">
        <v>50</v>
      </c>
      <c r="F27" t="s">
        <v>147</v>
      </c>
      <c r="G27">
        <v>160</v>
      </c>
      <c r="I27" t="s">
        <v>48</v>
      </c>
      <c r="J27" t="s">
        <v>143</v>
      </c>
      <c r="K27">
        <v>8</v>
      </c>
      <c r="L27">
        <v>4.8330000000000002</v>
      </c>
      <c r="M27">
        <v>5</v>
      </c>
      <c r="O27" t="s">
        <v>65</v>
      </c>
      <c r="P27" t="s">
        <v>517</v>
      </c>
      <c r="Q27">
        <v>644.5</v>
      </c>
      <c r="R27">
        <v>58.3</v>
      </c>
      <c r="S27">
        <f t="shared" si="0"/>
        <v>388.72557142857147</v>
      </c>
      <c r="T27">
        <f t="shared" si="1"/>
        <v>388.72557142857147</v>
      </c>
      <c r="U27">
        <f t="shared" si="2"/>
        <v>6</v>
      </c>
      <c r="W27" t="s">
        <v>48</v>
      </c>
      <c r="X27" t="s">
        <v>143</v>
      </c>
      <c r="Y27">
        <f t="shared" si="3"/>
        <v>280</v>
      </c>
      <c r="Z27">
        <v>110</v>
      </c>
      <c r="AA27">
        <f t="shared" si="5"/>
        <v>289.98</v>
      </c>
      <c r="AB27">
        <f t="shared" si="6"/>
        <v>300</v>
      </c>
      <c r="AC27">
        <f t="shared" si="7"/>
        <v>8</v>
      </c>
      <c r="AD27">
        <f t="shared" si="8"/>
        <v>1.0356428571428573</v>
      </c>
      <c r="AE27">
        <f t="shared" si="9"/>
        <v>1.0714285714285714</v>
      </c>
      <c r="AF27" t="s">
        <v>101</v>
      </c>
    </row>
    <row r="28" spans="1:32" x14ac:dyDescent="0.2">
      <c r="A28" s="1" t="s">
        <v>48</v>
      </c>
      <c r="B28" s="1" t="s">
        <v>144</v>
      </c>
      <c r="C28" s="1">
        <v>280</v>
      </c>
      <c r="E28" t="s">
        <v>51</v>
      </c>
      <c r="F28" t="s">
        <v>148</v>
      </c>
      <c r="G28">
        <v>180</v>
      </c>
      <c r="I28" t="s">
        <v>48</v>
      </c>
      <c r="J28" t="s">
        <v>144</v>
      </c>
      <c r="K28">
        <v>8</v>
      </c>
      <c r="L28">
        <v>4.8330000000000002</v>
      </c>
      <c r="M28">
        <v>5</v>
      </c>
      <c r="O28" t="s">
        <v>66</v>
      </c>
      <c r="P28" t="s">
        <v>518</v>
      </c>
      <c r="Q28">
        <v>282</v>
      </c>
      <c r="R28">
        <v>0</v>
      </c>
      <c r="S28">
        <f t="shared" si="0"/>
        <v>564</v>
      </c>
      <c r="T28">
        <f t="shared" si="1"/>
        <v>564</v>
      </c>
      <c r="U28">
        <f t="shared" si="2"/>
        <v>0</v>
      </c>
      <c r="W28" t="s">
        <v>48</v>
      </c>
      <c r="X28" t="s">
        <v>144</v>
      </c>
      <c r="Y28">
        <f t="shared" si="3"/>
        <v>280</v>
      </c>
      <c r="Z28">
        <v>110</v>
      </c>
      <c r="AA28">
        <f t="shared" si="5"/>
        <v>289.98</v>
      </c>
      <c r="AB28">
        <f t="shared" si="6"/>
        <v>300</v>
      </c>
      <c r="AC28">
        <f t="shared" si="7"/>
        <v>8</v>
      </c>
      <c r="AD28">
        <f t="shared" si="8"/>
        <v>1.0356428571428573</v>
      </c>
      <c r="AE28">
        <f t="shared" si="9"/>
        <v>1.0714285714285714</v>
      </c>
      <c r="AF28" t="s">
        <v>101</v>
      </c>
    </row>
    <row r="29" spans="1:32" x14ac:dyDescent="0.2">
      <c r="A29" s="1" t="s">
        <v>49</v>
      </c>
      <c r="B29" s="1" t="s">
        <v>145</v>
      </c>
      <c r="C29" s="1">
        <v>750</v>
      </c>
      <c r="E29" t="s">
        <v>51</v>
      </c>
      <c r="F29" t="s">
        <v>149</v>
      </c>
      <c r="G29">
        <v>180</v>
      </c>
      <c r="I29" t="s">
        <v>49</v>
      </c>
      <c r="J29" t="s">
        <v>145</v>
      </c>
      <c r="K29">
        <v>8</v>
      </c>
      <c r="L29">
        <v>3.5</v>
      </c>
      <c r="M29">
        <v>3.5</v>
      </c>
      <c r="O29" t="s">
        <v>67</v>
      </c>
      <c r="P29" t="s">
        <v>519</v>
      </c>
      <c r="Q29">
        <v>80</v>
      </c>
      <c r="R29">
        <v>0</v>
      </c>
      <c r="S29">
        <f t="shared" si="0"/>
        <v>160</v>
      </c>
      <c r="T29">
        <f t="shared" si="1"/>
        <v>160</v>
      </c>
      <c r="U29">
        <f t="shared" si="2"/>
        <v>0</v>
      </c>
      <c r="W29" t="s">
        <v>49</v>
      </c>
      <c r="X29" t="s">
        <v>145</v>
      </c>
      <c r="Y29">
        <f t="shared" si="3"/>
        <v>750</v>
      </c>
      <c r="Z29">
        <f t="shared" ref="Z29:Z34" si="11">VLOOKUP(X29,Gmin,2,FALSE)</f>
        <v>300</v>
      </c>
      <c r="AA29">
        <f t="shared" si="5"/>
        <v>210</v>
      </c>
      <c r="AB29">
        <f t="shared" si="6"/>
        <v>210</v>
      </c>
      <c r="AC29">
        <f t="shared" si="7"/>
        <v>8</v>
      </c>
      <c r="AD29">
        <f t="shared" ref="AD29:AD92" si="12">AA29/Y29</f>
        <v>0.28000000000000003</v>
      </c>
      <c r="AE29">
        <f t="shared" ref="AE29:AE92" si="13">AB29/Y29</f>
        <v>0.28000000000000003</v>
      </c>
      <c r="AF29" t="s">
        <v>102</v>
      </c>
    </row>
    <row r="30" spans="1:32" x14ac:dyDescent="0.2">
      <c r="A30" s="1" t="s">
        <v>50</v>
      </c>
      <c r="B30" s="1" t="s">
        <v>146</v>
      </c>
      <c r="C30" s="1">
        <v>426</v>
      </c>
      <c r="E30" t="s">
        <v>51</v>
      </c>
      <c r="F30" t="s">
        <v>150</v>
      </c>
      <c r="G30">
        <v>180</v>
      </c>
      <c r="I30" t="s">
        <v>50</v>
      </c>
      <c r="J30" t="s">
        <v>146</v>
      </c>
      <c r="K30">
        <v>8</v>
      </c>
      <c r="L30">
        <v>1</v>
      </c>
      <c r="M30">
        <v>1</v>
      </c>
      <c r="O30" t="s">
        <v>68</v>
      </c>
      <c r="P30" t="s">
        <v>232</v>
      </c>
      <c r="Q30">
        <v>385</v>
      </c>
      <c r="R30">
        <v>0</v>
      </c>
      <c r="S30">
        <f t="shared" si="0"/>
        <v>677.17808219178085</v>
      </c>
      <c r="T30">
        <f t="shared" si="1"/>
        <v>677.17808219178085</v>
      </c>
      <c r="U30">
        <f t="shared" si="2"/>
        <v>4</v>
      </c>
      <c r="W30" t="s">
        <v>50</v>
      </c>
      <c r="X30" t="s">
        <v>146</v>
      </c>
      <c r="Y30">
        <f t="shared" si="3"/>
        <v>426</v>
      </c>
      <c r="Z30">
        <f t="shared" si="11"/>
        <v>200</v>
      </c>
      <c r="AA30">
        <f t="shared" si="5"/>
        <v>60</v>
      </c>
      <c r="AB30">
        <f t="shared" si="6"/>
        <v>60</v>
      </c>
      <c r="AC30">
        <f t="shared" si="7"/>
        <v>8</v>
      </c>
      <c r="AD30">
        <f t="shared" si="12"/>
        <v>0.14084507042253522</v>
      </c>
      <c r="AE30">
        <f t="shared" si="13"/>
        <v>0.14084507042253522</v>
      </c>
      <c r="AF30" t="s">
        <v>102</v>
      </c>
    </row>
    <row r="31" spans="1:32" x14ac:dyDescent="0.2">
      <c r="A31" s="1" t="s">
        <v>50</v>
      </c>
      <c r="B31" s="1" t="s">
        <v>147</v>
      </c>
      <c r="C31" s="1">
        <v>426</v>
      </c>
      <c r="E31" t="s">
        <v>52</v>
      </c>
      <c r="F31" t="s">
        <v>152</v>
      </c>
      <c r="G31">
        <v>140</v>
      </c>
      <c r="I31" t="s">
        <v>50</v>
      </c>
      <c r="J31" t="s">
        <v>147</v>
      </c>
      <c r="K31">
        <v>8</v>
      </c>
      <c r="L31">
        <v>1</v>
      </c>
      <c r="M31">
        <v>1</v>
      </c>
      <c r="O31" t="s">
        <v>69</v>
      </c>
      <c r="P31" t="s">
        <v>233</v>
      </c>
      <c r="Q31">
        <v>160</v>
      </c>
      <c r="R31">
        <v>0</v>
      </c>
      <c r="S31">
        <f t="shared" si="0"/>
        <v>339.87577639751549</v>
      </c>
      <c r="T31">
        <f t="shared" si="1"/>
        <v>339.87577639751549</v>
      </c>
      <c r="U31">
        <f t="shared" si="2"/>
        <v>3</v>
      </c>
      <c r="W31" t="s">
        <v>50</v>
      </c>
      <c r="X31" t="s">
        <v>147</v>
      </c>
      <c r="Y31">
        <f t="shared" si="3"/>
        <v>426</v>
      </c>
      <c r="Z31">
        <f t="shared" si="11"/>
        <v>160</v>
      </c>
      <c r="AA31">
        <f t="shared" si="5"/>
        <v>60</v>
      </c>
      <c r="AB31">
        <f t="shared" si="6"/>
        <v>60</v>
      </c>
      <c r="AC31">
        <f t="shared" si="7"/>
        <v>8</v>
      </c>
      <c r="AD31">
        <f t="shared" si="12"/>
        <v>0.14084507042253522</v>
      </c>
      <c r="AE31">
        <f t="shared" si="13"/>
        <v>0.14084507042253522</v>
      </c>
      <c r="AF31" t="s">
        <v>102</v>
      </c>
    </row>
    <row r="32" spans="1:32" x14ac:dyDescent="0.2">
      <c r="A32" s="1" t="s">
        <v>51</v>
      </c>
      <c r="B32" s="1" t="s">
        <v>148</v>
      </c>
      <c r="C32" s="1">
        <v>365</v>
      </c>
      <c r="E32" t="s">
        <v>52</v>
      </c>
      <c r="F32" t="s">
        <v>153</v>
      </c>
      <c r="G32">
        <v>140</v>
      </c>
      <c r="I32" t="s">
        <v>51</v>
      </c>
      <c r="J32" t="s">
        <v>148</v>
      </c>
      <c r="K32">
        <v>8</v>
      </c>
      <c r="L32">
        <v>3</v>
      </c>
      <c r="M32">
        <v>3</v>
      </c>
      <c r="O32" t="s">
        <v>70</v>
      </c>
      <c r="P32" t="s">
        <v>520</v>
      </c>
      <c r="Q32">
        <v>84</v>
      </c>
      <c r="R32">
        <v>0</v>
      </c>
      <c r="S32">
        <f t="shared" si="0"/>
        <v>350.34146341463418</v>
      </c>
      <c r="T32">
        <f t="shared" si="1"/>
        <v>350.34146341463418</v>
      </c>
      <c r="U32">
        <f t="shared" si="2"/>
        <v>3</v>
      </c>
      <c r="W32" t="s">
        <v>51</v>
      </c>
      <c r="X32" t="s">
        <v>148</v>
      </c>
      <c r="Y32">
        <f t="shared" si="3"/>
        <v>365</v>
      </c>
      <c r="Z32">
        <f t="shared" si="11"/>
        <v>180</v>
      </c>
      <c r="AA32">
        <f t="shared" si="5"/>
        <v>180</v>
      </c>
      <c r="AB32">
        <f t="shared" si="6"/>
        <v>180</v>
      </c>
      <c r="AC32">
        <f t="shared" si="7"/>
        <v>8</v>
      </c>
      <c r="AD32">
        <f t="shared" si="12"/>
        <v>0.49315068493150682</v>
      </c>
      <c r="AE32">
        <f t="shared" si="13"/>
        <v>0.49315068493150682</v>
      </c>
      <c r="AF32" t="s">
        <v>101</v>
      </c>
    </row>
    <row r="33" spans="1:32" x14ac:dyDescent="0.2">
      <c r="A33" s="1" t="s">
        <v>51</v>
      </c>
      <c r="B33" s="1" t="s">
        <v>149</v>
      </c>
      <c r="C33" s="1">
        <v>365</v>
      </c>
      <c r="E33" t="s">
        <v>52</v>
      </c>
      <c r="F33" t="s">
        <v>154</v>
      </c>
      <c r="G33">
        <v>140</v>
      </c>
      <c r="I33" t="s">
        <v>51</v>
      </c>
      <c r="J33" t="s">
        <v>149</v>
      </c>
      <c r="K33">
        <v>8</v>
      </c>
      <c r="L33">
        <v>3</v>
      </c>
      <c r="M33">
        <v>3</v>
      </c>
      <c r="O33" t="s">
        <v>71</v>
      </c>
      <c r="P33" t="s">
        <v>521</v>
      </c>
      <c r="Q33">
        <v>180</v>
      </c>
      <c r="R33">
        <v>0</v>
      </c>
      <c r="S33">
        <f t="shared" si="0"/>
        <v>654.5454545454545</v>
      </c>
      <c r="T33">
        <f t="shared" si="1"/>
        <v>654.5454545454545</v>
      </c>
      <c r="U33">
        <f t="shared" si="2"/>
        <v>6</v>
      </c>
      <c r="W33" t="s">
        <v>51</v>
      </c>
      <c r="X33" t="s">
        <v>149</v>
      </c>
      <c r="Y33">
        <f t="shared" si="3"/>
        <v>365</v>
      </c>
      <c r="Z33">
        <f t="shared" si="11"/>
        <v>180</v>
      </c>
      <c r="AA33">
        <f t="shared" si="5"/>
        <v>180</v>
      </c>
      <c r="AB33">
        <f t="shared" si="6"/>
        <v>180</v>
      </c>
      <c r="AC33">
        <f t="shared" si="7"/>
        <v>8</v>
      </c>
      <c r="AD33">
        <f t="shared" si="12"/>
        <v>0.49315068493150682</v>
      </c>
      <c r="AE33">
        <f t="shared" si="13"/>
        <v>0.49315068493150682</v>
      </c>
      <c r="AF33" t="s">
        <v>101</v>
      </c>
    </row>
    <row r="34" spans="1:32" x14ac:dyDescent="0.2">
      <c r="A34" s="1" t="s">
        <v>51</v>
      </c>
      <c r="B34" s="1" t="s">
        <v>150</v>
      </c>
      <c r="C34" s="1">
        <v>365</v>
      </c>
      <c r="E34" t="s">
        <v>53</v>
      </c>
      <c r="F34" t="s">
        <v>156</v>
      </c>
      <c r="G34">
        <v>117</v>
      </c>
      <c r="I34" t="s">
        <v>51</v>
      </c>
      <c r="J34" t="s">
        <v>150</v>
      </c>
      <c r="K34">
        <v>8</v>
      </c>
      <c r="L34">
        <v>3</v>
      </c>
      <c r="M34">
        <v>3</v>
      </c>
      <c r="O34" t="s">
        <v>72</v>
      </c>
      <c r="P34" t="s">
        <v>236</v>
      </c>
      <c r="Q34">
        <v>170</v>
      </c>
      <c r="R34">
        <v>0</v>
      </c>
      <c r="S34">
        <f t="shared" si="0"/>
        <v>340</v>
      </c>
      <c r="T34">
        <f t="shared" si="1"/>
        <v>340</v>
      </c>
      <c r="U34">
        <f t="shared" si="2"/>
        <v>0</v>
      </c>
      <c r="W34" t="s">
        <v>51</v>
      </c>
      <c r="X34" t="s">
        <v>150</v>
      </c>
      <c r="Y34">
        <f t="shared" si="3"/>
        <v>365</v>
      </c>
      <c r="Z34">
        <f t="shared" si="11"/>
        <v>180</v>
      </c>
      <c r="AA34">
        <f t="shared" si="5"/>
        <v>180</v>
      </c>
      <c r="AB34">
        <f t="shared" si="6"/>
        <v>180</v>
      </c>
      <c r="AC34">
        <f t="shared" si="7"/>
        <v>8</v>
      </c>
      <c r="AD34">
        <f t="shared" si="12"/>
        <v>0.49315068493150682</v>
      </c>
      <c r="AE34">
        <f t="shared" si="13"/>
        <v>0.49315068493150682</v>
      </c>
      <c r="AF34" t="s">
        <v>101</v>
      </c>
    </row>
    <row r="35" spans="1:32" x14ac:dyDescent="0.2">
      <c r="A35" s="1" t="s">
        <v>51</v>
      </c>
      <c r="B35" s="1" t="s">
        <v>151</v>
      </c>
      <c r="C35" s="1">
        <v>365</v>
      </c>
      <c r="E35" t="s">
        <v>55</v>
      </c>
      <c r="F35" t="s">
        <v>157</v>
      </c>
      <c r="G35">
        <v>200</v>
      </c>
      <c r="I35" t="s">
        <v>51</v>
      </c>
      <c r="J35" t="s">
        <v>151</v>
      </c>
      <c r="K35">
        <v>8</v>
      </c>
      <c r="L35">
        <v>3</v>
      </c>
      <c r="M35">
        <v>3</v>
      </c>
      <c r="O35" t="s">
        <v>73</v>
      </c>
      <c r="P35" t="s">
        <v>522</v>
      </c>
      <c r="Q35">
        <v>94</v>
      </c>
      <c r="R35">
        <v>0</v>
      </c>
      <c r="S35">
        <f t="shared" ref="S35:S62" si="14">VLOOKUP(O35,All_Glimits,8,FALSE)*Q35</f>
        <v>188</v>
      </c>
      <c r="T35">
        <f t="shared" ref="T35:T62" si="15">VLOOKUP(O35,All_Glimits,9,FALSE)*Q35</f>
        <v>188</v>
      </c>
      <c r="U35">
        <f t="shared" ref="U35:U62" si="16">VLOOKUP(O35,All_Glimits,7,FALSE)</f>
        <v>0</v>
      </c>
      <c r="W35" t="s">
        <v>51</v>
      </c>
      <c r="X35" t="s">
        <v>151</v>
      </c>
      <c r="Y35">
        <f t="shared" ref="Y35:Y66" si="17">VLOOKUP(X35,Gmax,2,FALSE)</f>
        <v>365</v>
      </c>
      <c r="Z35">
        <v>180</v>
      </c>
      <c r="AA35">
        <f t="shared" si="5"/>
        <v>180</v>
      </c>
      <c r="AB35">
        <f t="shared" si="6"/>
        <v>180</v>
      </c>
      <c r="AC35">
        <f t="shared" si="7"/>
        <v>8</v>
      </c>
      <c r="AD35">
        <f t="shared" si="12"/>
        <v>0.49315068493150682</v>
      </c>
      <c r="AE35">
        <f t="shared" si="13"/>
        <v>0.49315068493150682</v>
      </c>
      <c r="AF35" t="s">
        <v>101</v>
      </c>
    </row>
    <row r="36" spans="1:32" x14ac:dyDescent="0.2">
      <c r="A36" s="1" t="s">
        <v>52</v>
      </c>
      <c r="B36" s="1" t="s">
        <v>152</v>
      </c>
      <c r="C36" s="1">
        <v>350</v>
      </c>
      <c r="E36" t="s">
        <v>55</v>
      </c>
      <c r="F36" t="s">
        <v>158</v>
      </c>
      <c r="G36">
        <v>200</v>
      </c>
      <c r="I36" t="s">
        <v>52</v>
      </c>
      <c r="J36" t="s">
        <v>152</v>
      </c>
      <c r="K36">
        <v>8</v>
      </c>
      <c r="L36">
        <v>4</v>
      </c>
      <c r="M36">
        <v>4</v>
      </c>
      <c r="O36" t="s">
        <v>74</v>
      </c>
      <c r="P36" t="s">
        <v>523</v>
      </c>
      <c r="Q36">
        <v>212</v>
      </c>
      <c r="R36">
        <v>0</v>
      </c>
      <c r="S36">
        <f t="shared" si="14"/>
        <v>424</v>
      </c>
      <c r="T36">
        <f t="shared" si="15"/>
        <v>424</v>
      </c>
      <c r="U36">
        <f t="shared" si="16"/>
        <v>0</v>
      </c>
      <c r="W36" t="s">
        <v>52</v>
      </c>
      <c r="X36" t="s">
        <v>152</v>
      </c>
      <c r="Y36">
        <f t="shared" si="17"/>
        <v>350</v>
      </c>
      <c r="Z36">
        <f>VLOOKUP(X36,Gmin,2,FALSE)</f>
        <v>140</v>
      </c>
      <c r="AA36">
        <f t="shared" si="5"/>
        <v>240</v>
      </c>
      <c r="AB36">
        <f t="shared" si="6"/>
        <v>240</v>
      </c>
      <c r="AC36">
        <f t="shared" si="7"/>
        <v>8</v>
      </c>
      <c r="AD36">
        <f t="shared" si="12"/>
        <v>0.68571428571428572</v>
      </c>
      <c r="AE36">
        <f t="shared" si="13"/>
        <v>0.68571428571428572</v>
      </c>
      <c r="AF36" t="s">
        <v>101</v>
      </c>
    </row>
    <row r="37" spans="1:32" x14ac:dyDescent="0.2">
      <c r="A37" s="1" t="s">
        <v>52</v>
      </c>
      <c r="B37" s="1" t="s">
        <v>153</v>
      </c>
      <c r="C37" s="1">
        <v>350</v>
      </c>
      <c r="E37" t="s">
        <v>54</v>
      </c>
      <c r="F37" t="s">
        <v>159</v>
      </c>
      <c r="G37">
        <v>280</v>
      </c>
      <c r="I37" t="s">
        <v>52</v>
      </c>
      <c r="J37" t="s">
        <v>153</v>
      </c>
      <c r="K37">
        <v>8</v>
      </c>
      <c r="L37">
        <v>4</v>
      </c>
      <c r="M37">
        <v>4</v>
      </c>
      <c r="O37" t="s">
        <v>75</v>
      </c>
      <c r="P37" t="s">
        <v>524</v>
      </c>
      <c r="Q37">
        <v>228</v>
      </c>
      <c r="R37">
        <v>0</v>
      </c>
      <c r="S37">
        <f t="shared" si="14"/>
        <v>456</v>
      </c>
      <c r="T37">
        <f t="shared" si="15"/>
        <v>456</v>
      </c>
      <c r="U37">
        <f t="shared" si="16"/>
        <v>0</v>
      </c>
      <c r="W37" t="s">
        <v>52</v>
      </c>
      <c r="X37" t="s">
        <v>153</v>
      </c>
      <c r="Y37">
        <f t="shared" si="17"/>
        <v>350</v>
      </c>
      <c r="Z37">
        <f>VLOOKUP(X37,Gmin,2,FALSE)</f>
        <v>140</v>
      </c>
      <c r="AA37">
        <f t="shared" si="5"/>
        <v>240</v>
      </c>
      <c r="AB37">
        <f t="shared" si="6"/>
        <v>240</v>
      </c>
      <c r="AC37">
        <f t="shared" si="7"/>
        <v>8</v>
      </c>
      <c r="AD37">
        <f t="shared" si="12"/>
        <v>0.68571428571428572</v>
      </c>
      <c r="AE37">
        <f t="shared" si="13"/>
        <v>0.68571428571428572</v>
      </c>
      <c r="AF37" t="s">
        <v>101</v>
      </c>
    </row>
    <row r="38" spans="1:32" x14ac:dyDescent="0.2">
      <c r="A38" s="1" t="s">
        <v>52</v>
      </c>
      <c r="B38" s="1" t="s">
        <v>154</v>
      </c>
      <c r="C38" s="1">
        <v>350</v>
      </c>
      <c r="E38" t="s">
        <v>54</v>
      </c>
      <c r="F38" t="s">
        <v>160</v>
      </c>
      <c r="G38">
        <v>220</v>
      </c>
      <c r="I38" t="s">
        <v>52</v>
      </c>
      <c r="J38" t="s">
        <v>154</v>
      </c>
      <c r="K38">
        <v>8</v>
      </c>
      <c r="L38">
        <v>4</v>
      </c>
      <c r="M38">
        <v>4</v>
      </c>
      <c r="O38" t="s">
        <v>76</v>
      </c>
      <c r="P38" t="s">
        <v>525</v>
      </c>
      <c r="Q38">
        <v>312</v>
      </c>
      <c r="R38">
        <v>0</v>
      </c>
      <c r="S38">
        <f t="shared" si="14"/>
        <v>624</v>
      </c>
      <c r="T38">
        <f t="shared" si="15"/>
        <v>624</v>
      </c>
      <c r="U38">
        <f t="shared" si="16"/>
        <v>0</v>
      </c>
      <c r="W38" t="s">
        <v>52</v>
      </c>
      <c r="X38" t="s">
        <v>154</v>
      </c>
      <c r="Y38">
        <f t="shared" si="17"/>
        <v>350</v>
      </c>
      <c r="Z38">
        <f>VLOOKUP(X38,Gmin,2,FALSE)</f>
        <v>140</v>
      </c>
      <c r="AA38">
        <f t="shared" si="5"/>
        <v>240</v>
      </c>
      <c r="AB38">
        <f t="shared" si="6"/>
        <v>240</v>
      </c>
      <c r="AC38">
        <f t="shared" si="7"/>
        <v>8</v>
      </c>
      <c r="AD38">
        <f t="shared" si="12"/>
        <v>0.68571428571428572</v>
      </c>
      <c r="AE38">
        <f t="shared" si="13"/>
        <v>0.68571428571428572</v>
      </c>
      <c r="AF38" t="s">
        <v>101</v>
      </c>
    </row>
    <row r="39" spans="1:32" x14ac:dyDescent="0.2">
      <c r="A39" s="1" t="s">
        <v>52</v>
      </c>
      <c r="B39" s="1" t="s">
        <v>155</v>
      </c>
      <c r="C39" s="1">
        <v>350</v>
      </c>
      <c r="E39" t="s">
        <v>54</v>
      </c>
      <c r="F39" t="s">
        <v>161</v>
      </c>
      <c r="G39">
        <v>280</v>
      </c>
      <c r="I39" t="s">
        <v>52</v>
      </c>
      <c r="J39" t="s">
        <v>155</v>
      </c>
      <c r="K39">
        <v>8</v>
      </c>
      <c r="L39">
        <v>4</v>
      </c>
      <c r="M39">
        <v>4</v>
      </c>
      <c r="O39" t="s">
        <v>77</v>
      </c>
      <c r="P39" t="s">
        <v>526</v>
      </c>
      <c r="Q39">
        <v>566</v>
      </c>
      <c r="R39">
        <v>0</v>
      </c>
      <c r="S39">
        <f t="shared" si="14"/>
        <v>1132</v>
      </c>
      <c r="T39">
        <f t="shared" si="15"/>
        <v>1132</v>
      </c>
      <c r="U39">
        <f t="shared" si="16"/>
        <v>0</v>
      </c>
      <c r="W39" t="s">
        <v>52</v>
      </c>
      <c r="X39" t="s">
        <v>155</v>
      </c>
      <c r="Y39">
        <f t="shared" si="17"/>
        <v>350</v>
      </c>
      <c r="Z39">
        <v>140</v>
      </c>
      <c r="AA39">
        <f t="shared" si="5"/>
        <v>240</v>
      </c>
      <c r="AB39">
        <f t="shared" si="6"/>
        <v>240</v>
      </c>
      <c r="AC39">
        <f t="shared" si="7"/>
        <v>8</v>
      </c>
      <c r="AD39">
        <f t="shared" si="12"/>
        <v>0.68571428571428572</v>
      </c>
      <c r="AE39">
        <f t="shared" si="13"/>
        <v>0.68571428571428572</v>
      </c>
      <c r="AF39" t="s">
        <v>101</v>
      </c>
    </row>
    <row r="40" spans="1:32" x14ac:dyDescent="0.2">
      <c r="A40" s="1" t="s">
        <v>53</v>
      </c>
      <c r="B40" s="1" t="s">
        <v>156</v>
      </c>
      <c r="C40" s="1">
        <v>443</v>
      </c>
      <c r="E40" t="s">
        <v>54</v>
      </c>
      <c r="F40" t="s">
        <v>162</v>
      </c>
      <c r="G40">
        <v>300</v>
      </c>
      <c r="I40" t="s">
        <v>53</v>
      </c>
      <c r="J40" t="s">
        <v>156</v>
      </c>
      <c r="K40">
        <v>8</v>
      </c>
      <c r="L40">
        <v>5.3330000000000002</v>
      </c>
      <c r="M40">
        <v>5.3330000000000002</v>
      </c>
      <c r="O40" t="s">
        <v>78</v>
      </c>
      <c r="P40" t="s">
        <v>250</v>
      </c>
      <c r="Q40">
        <v>500</v>
      </c>
      <c r="R40">
        <v>0</v>
      </c>
      <c r="S40">
        <f t="shared" si="14"/>
        <v>1000</v>
      </c>
      <c r="T40">
        <f t="shared" si="15"/>
        <v>1000</v>
      </c>
      <c r="U40">
        <f t="shared" si="16"/>
        <v>0</v>
      </c>
      <c r="W40" t="s">
        <v>53</v>
      </c>
      <c r="X40" t="s">
        <v>156</v>
      </c>
      <c r="Y40">
        <f t="shared" si="17"/>
        <v>443</v>
      </c>
      <c r="Z40">
        <f t="shared" ref="Z40:Z50" si="18">VLOOKUP(X40,Gmin,2,FALSE)</f>
        <v>117</v>
      </c>
      <c r="AA40">
        <f t="shared" si="5"/>
        <v>319.98</v>
      </c>
      <c r="AB40">
        <f t="shared" si="6"/>
        <v>319.98</v>
      </c>
      <c r="AC40">
        <f t="shared" si="7"/>
        <v>8</v>
      </c>
      <c r="AD40">
        <f t="shared" si="12"/>
        <v>0.72230248306997746</v>
      </c>
      <c r="AE40">
        <f t="shared" si="13"/>
        <v>0.72230248306997746</v>
      </c>
      <c r="AF40" t="s">
        <v>102</v>
      </c>
    </row>
    <row r="41" spans="1:32" x14ac:dyDescent="0.2">
      <c r="A41" s="1" t="s">
        <v>55</v>
      </c>
      <c r="B41" s="1" t="s">
        <v>157</v>
      </c>
      <c r="C41" s="1">
        <v>580</v>
      </c>
      <c r="E41" t="s">
        <v>1617</v>
      </c>
      <c r="F41" t="s">
        <v>163</v>
      </c>
      <c r="G41">
        <v>200</v>
      </c>
      <c r="I41" t="s">
        <v>55</v>
      </c>
      <c r="J41" t="s">
        <v>157</v>
      </c>
      <c r="K41">
        <v>16</v>
      </c>
      <c r="L41">
        <v>9</v>
      </c>
      <c r="M41">
        <v>9</v>
      </c>
      <c r="O41" t="s">
        <v>79</v>
      </c>
      <c r="P41" t="s">
        <v>527</v>
      </c>
      <c r="Q41">
        <v>300</v>
      </c>
      <c r="R41">
        <v>0</v>
      </c>
      <c r="S41">
        <f t="shared" si="14"/>
        <v>600</v>
      </c>
      <c r="T41">
        <f t="shared" si="15"/>
        <v>600</v>
      </c>
      <c r="U41">
        <f t="shared" si="16"/>
        <v>0</v>
      </c>
      <c r="W41" t="s">
        <v>55</v>
      </c>
      <c r="X41" t="s">
        <v>157</v>
      </c>
      <c r="Y41">
        <f t="shared" si="17"/>
        <v>580</v>
      </c>
      <c r="Z41">
        <f t="shared" si="18"/>
        <v>200</v>
      </c>
      <c r="AA41">
        <f t="shared" si="5"/>
        <v>540</v>
      </c>
      <c r="AB41">
        <f t="shared" si="6"/>
        <v>540</v>
      </c>
      <c r="AC41">
        <f t="shared" si="7"/>
        <v>16</v>
      </c>
      <c r="AD41">
        <f t="shared" si="12"/>
        <v>0.93103448275862066</v>
      </c>
      <c r="AE41">
        <f t="shared" si="13"/>
        <v>0.93103448275862066</v>
      </c>
      <c r="AF41" t="s">
        <v>101</v>
      </c>
    </row>
    <row r="42" spans="1:32" x14ac:dyDescent="0.2">
      <c r="A42" s="1" t="s">
        <v>55</v>
      </c>
      <c r="B42" s="1" t="s">
        <v>158</v>
      </c>
      <c r="C42" s="1">
        <v>580</v>
      </c>
      <c r="E42" t="s">
        <v>1617</v>
      </c>
      <c r="F42" t="s">
        <v>164</v>
      </c>
      <c r="G42">
        <v>200</v>
      </c>
      <c r="I42" t="s">
        <v>55</v>
      </c>
      <c r="J42" t="s">
        <v>158</v>
      </c>
      <c r="K42">
        <v>16</v>
      </c>
      <c r="L42">
        <v>9</v>
      </c>
      <c r="M42">
        <v>9</v>
      </c>
      <c r="O42" t="s">
        <v>80</v>
      </c>
      <c r="P42" t="s">
        <v>257</v>
      </c>
      <c r="Q42">
        <v>234.33999999999997</v>
      </c>
      <c r="R42">
        <v>0</v>
      </c>
      <c r="S42">
        <f t="shared" si="14"/>
        <v>468.67999999999995</v>
      </c>
      <c r="T42">
        <f t="shared" si="15"/>
        <v>468.67999999999995</v>
      </c>
      <c r="U42">
        <f t="shared" si="16"/>
        <v>0</v>
      </c>
      <c r="W42" t="s">
        <v>55</v>
      </c>
      <c r="X42" t="s">
        <v>158</v>
      </c>
      <c r="Y42">
        <f t="shared" si="17"/>
        <v>580</v>
      </c>
      <c r="Z42">
        <f t="shared" si="18"/>
        <v>200</v>
      </c>
      <c r="AA42">
        <f t="shared" si="5"/>
        <v>540</v>
      </c>
      <c r="AB42">
        <f t="shared" si="6"/>
        <v>540</v>
      </c>
      <c r="AC42">
        <f t="shared" si="7"/>
        <v>16</v>
      </c>
      <c r="AD42">
        <f t="shared" si="12"/>
        <v>0.93103448275862066</v>
      </c>
      <c r="AE42">
        <f t="shared" si="13"/>
        <v>0.93103448275862066</v>
      </c>
      <c r="AF42" t="s">
        <v>101</v>
      </c>
    </row>
    <row r="43" spans="1:32" x14ac:dyDescent="0.2">
      <c r="A43" s="1" t="s">
        <v>54</v>
      </c>
      <c r="B43" s="1" t="s">
        <v>159</v>
      </c>
      <c r="C43" s="1">
        <v>560</v>
      </c>
      <c r="E43" t="s">
        <v>1617</v>
      </c>
      <c r="F43" t="s">
        <v>165</v>
      </c>
      <c r="G43">
        <v>200</v>
      </c>
      <c r="I43" t="s">
        <v>54</v>
      </c>
      <c r="J43" t="s">
        <v>159</v>
      </c>
      <c r="K43">
        <v>16</v>
      </c>
      <c r="L43">
        <v>5.5</v>
      </c>
      <c r="M43">
        <v>5.3330000000000002</v>
      </c>
      <c r="O43" t="s">
        <v>81</v>
      </c>
      <c r="P43" t="s">
        <v>528</v>
      </c>
      <c r="Q43">
        <v>156</v>
      </c>
      <c r="R43">
        <v>0</v>
      </c>
      <c r="S43">
        <f t="shared" si="14"/>
        <v>312</v>
      </c>
      <c r="T43">
        <f t="shared" si="15"/>
        <v>312</v>
      </c>
      <c r="U43">
        <f t="shared" si="16"/>
        <v>0</v>
      </c>
      <c r="W43" t="s">
        <v>54</v>
      </c>
      <c r="X43" t="s">
        <v>159</v>
      </c>
      <c r="Y43">
        <f t="shared" si="17"/>
        <v>560</v>
      </c>
      <c r="Z43">
        <f t="shared" si="18"/>
        <v>280</v>
      </c>
      <c r="AA43">
        <f t="shared" si="5"/>
        <v>330</v>
      </c>
      <c r="AB43">
        <f t="shared" si="6"/>
        <v>319.98</v>
      </c>
      <c r="AC43">
        <f t="shared" si="7"/>
        <v>16</v>
      </c>
      <c r="AD43">
        <f t="shared" si="12"/>
        <v>0.5892857142857143</v>
      </c>
      <c r="AE43">
        <f t="shared" si="13"/>
        <v>0.57139285714285715</v>
      </c>
      <c r="AF43" t="s">
        <v>101</v>
      </c>
    </row>
    <row r="44" spans="1:32" x14ac:dyDescent="0.2">
      <c r="A44" s="1" t="s">
        <v>54</v>
      </c>
      <c r="B44" s="1" t="s">
        <v>160</v>
      </c>
      <c r="C44" s="1">
        <v>530</v>
      </c>
      <c r="E44" t="s">
        <v>1617</v>
      </c>
      <c r="F44" t="s">
        <v>166</v>
      </c>
      <c r="G44">
        <v>180</v>
      </c>
      <c r="I44" t="s">
        <v>54</v>
      </c>
      <c r="J44" t="s">
        <v>160</v>
      </c>
      <c r="K44">
        <v>16</v>
      </c>
      <c r="L44">
        <v>5.5</v>
      </c>
      <c r="M44">
        <v>5.3330000000000002</v>
      </c>
      <c r="O44" t="s">
        <v>82</v>
      </c>
      <c r="P44" t="s">
        <v>529</v>
      </c>
      <c r="Q44">
        <v>80</v>
      </c>
      <c r="R44">
        <v>0</v>
      </c>
      <c r="S44">
        <f t="shared" si="14"/>
        <v>160</v>
      </c>
      <c r="T44">
        <f t="shared" si="15"/>
        <v>160</v>
      </c>
      <c r="U44">
        <f t="shared" si="16"/>
        <v>0</v>
      </c>
      <c r="W44" t="s">
        <v>54</v>
      </c>
      <c r="X44" t="s">
        <v>160</v>
      </c>
      <c r="Y44">
        <f t="shared" si="17"/>
        <v>530</v>
      </c>
      <c r="Z44">
        <f t="shared" si="18"/>
        <v>220</v>
      </c>
      <c r="AA44">
        <f t="shared" si="5"/>
        <v>330</v>
      </c>
      <c r="AB44">
        <f t="shared" si="6"/>
        <v>319.98</v>
      </c>
      <c r="AC44">
        <f t="shared" si="7"/>
        <v>16</v>
      </c>
      <c r="AD44">
        <f t="shared" si="12"/>
        <v>0.62264150943396224</v>
      </c>
      <c r="AE44">
        <f t="shared" si="13"/>
        <v>0.60373584905660382</v>
      </c>
      <c r="AF44" t="s">
        <v>101</v>
      </c>
    </row>
    <row r="45" spans="1:32" x14ac:dyDescent="0.2">
      <c r="A45" s="1" t="s">
        <v>54</v>
      </c>
      <c r="B45" s="1" t="s">
        <v>161</v>
      </c>
      <c r="C45" s="1">
        <v>560</v>
      </c>
      <c r="E45" t="s">
        <v>59</v>
      </c>
      <c r="F45" t="s">
        <v>214</v>
      </c>
      <c r="G45">
        <v>190</v>
      </c>
      <c r="I45" t="s">
        <v>54</v>
      </c>
      <c r="J45" t="s">
        <v>161</v>
      </c>
      <c r="K45">
        <v>16</v>
      </c>
      <c r="L45">
        <v>5.5</v>
      </c>
      <c r="M45">
        <v>5.3330000000000002</v>
      </c>
      <c r="O45" t="s">
        <v>83</v>
      </c>
      <c r="P45" t="s">
        <v>263</v>
      </c>
      <c r="Q45">
        <v>90</v>
      </c>
      <c r="R45">
        <v>0</v>
      </c>
      <c r="S45">
        <f t="shared" si="14"/>
        <v>180</v>
      </c>
      <c r="T45">
        <f t="shared" si="15"/>
        <v>180</v>
      </c>
      <c r="U45">
        <f t="shared" si="16"/>
        <v>0</v>
      </c>
      <c r="W45" t="s">
        <v>54</v>
      </c>
      <c r="X45" t="s">
        <v>161</v>
      </c>
      <c r="Y45">
        <f t="shared" si="17"/>
        <v>560</v>
      </c>
      <c r="Z45">
        <f t="shared" si="18"/>
        <v>280</v>
      </c>
      <c r="AA45">
        <f t="shared" si="5"/>
        <v>330</v>
      </c>
      <c r="AB45">
        <f t="shared" si="6"/>
        <v>319.98</v>
      </c>
      <c r="AC45">
        <f t="shared" si="7"/>
        <v>16</v>
      </c>
      <c r="AD45">
        <f t="shared" si="12"/>
        <v>0.5892857142857143</v>
      </c>
      <c r="AE45">
        <f t="shared" si="13"/>
        <v>0.57139285714285715</v>
      </c>
      <c r="AF45" t="s">
        <v>101</v>
      </c>
    </row>
    <row r="46" spans="1:32" x14ac:dyDescent="0.2">
      <c r="A46" s="1" t="s">
        <v>54</v>
      </c>
      <c r="B46" s="1" t="s">
        <v>162</v>
      </c>
      <c r="C46" s="1">
        <v>560</v>
      </c>
      <c r="E46" t="s">
        <v>1618</v>
      </c>
      <c r="F46" t="s">
        <v>226</v>
      </c>
      <c r="G46">
        <v>20</v>
      </c>
      <c r="I46" t="s">
        <v>54</v>
      </c>
      <c r="J46" t="s">
        <v>162</v>
      </c>
      <c r="K46">
        <v>16</v>
      </c>
      <c r="L46">
        <v>5.5</v>
      </c>
      <c r="M46">
        <v>5.3330000000000002</v>
      </c>
      <c r="O46" t="s">
        <v>84</v>
      </c>
      <c r="P46" t="s">
        <v>264</v>
      </c>
      <c r="Q46">
        <v>180</v>
      </c>
      <c r="R46">
        <v>110</v>
      </c>
      <c r="S46">
        <f t="shared" si="14"/>
        <v>153.21063829787232</v>
      </c>
      <c r="T46">
        <f t="shared" si="15"/>
        <v>153.21063829787232</v>
      </c>
      <c r="U46">
        <f t="shared" si="16"/>
        <v>6</v>
      </c>
      <c r="W46" t="s">
        <v>54</v>
      </c>
      <c r="X46" t="s">
        <v>162</v>
      </c>
      <c r="Y46">
        <f t="shared" si="17"/>
        <v>560</v>
      </c>
      <c r="Z46">
        <f t="shared" si="18"/>
        <v>300</v>
      </c>
      <c r="AA46">
        <f t="shared" si="5"/>
        <v>330</v>
      </c>
      <c r="AB46">
        <f t="shared" si="6"/>
        <v>319.98</v>
      </c>
      <c r="AC46">
        <f t="shared" si="7"/>
        <v>16</v>
      </c>
      <c r="AD46">
        <f t="shared" si="12"/>
        <v>0.5892857142857143</v>
      </c>
      <c r="AE46">
        <f t="shared" si="13"/>
        <v>0.57139285714285715</v>
      </c>
      <c r="AF46" t="s">
        <v>101</v>
      </c>
    </row>
    <row r="47" spans="1:32" x14ac:dyDescent="0.2">
      <c r="A47" s="1" t="s">
        <v>56</v>
      </c>
      <c r="B47" s="1" t="s">
        <v>163</v>
      </c>
      <c r="C47" s="1">
        <v>372</v>
      </c>
      <c r="E47" t="s">
        <v>65</v>
      </c>
      <c r="F47" t="s">
        <v>227</v>
      </c>
      <c r="G47">
        <v>58.3</v>
      </c>
      <c r="I47" t="s">
        <v>56</v>
      </c>
      <c r="J47" t="s">
        <v>163</v>
      </c>
      <c r="K47">
        <v>16</v>
      </c>
      <c r="L47">
        <v>4.3330000000000002</v>
      </c>
      <c r="M47">
        <v>4.3330000000000002</v>
      </c>
      <c r="O47" t="s">
        <v>85</v>
      </c>
      <c r="P47" t="s">
        <v>265</v>
      </c>
      <c r="Q47">
        <v>529</v>
      </c>
      <c r="R47">
        <v>110</v>
      </c>
      <c r="S47">
        <f t="shared" si="14"/>
        <v>600</v>
      </c>
      <c r="T47">
        <f t="shared" si="15"/>
        <v>600</v>
      </c>
      <c r="U47">
        <f t="shared" si="16"/>
        <v>4</v>
      </c>
      <c r="W47" t="s">
        <v>56</v>
      </c>
      <c r="X47" t="s">
        <v>163</v>
      </c>
      <c r="Y47">
        <f t="shared" si="17"/>
        <v>372</v>
      </c>
      <c r="Z47">
        <f t="shared" si="18"/>
        <v>200</v>
      </c>
      <c r="AA47">
        <f t="shared" si="5"/>
        <v>259.98</v>
      </c>
      <c r="AB47">
        <f t="shared" si="6"/>
        <v>259.98</v>
      </c>
      <c r="AC47">
        <f t="shared" si="7"/>
        <v>16</v>
      </c>
      <c r="AD47">
        <f t="shared" si="12"/>
        <v>0.69887096774193558</v>
      </c>
      <c r="AE47">
        <f t="shared" si="13"/>
        <v>0.69887096774193558</v>
      </c>
      <c r="AF47" t="s">
        <v>101</v>
      </c>
    </row>
    <row r="48" spans="1:32" x14ac:dyDescent="0.2">
      <c r="A48" s="1" t="s">
        <v>56</v>
      </c>
      <c r="B48" s="1" t="s">
        <v>164</v>
      </c>
      <c r="C48" s="1">
        <v>372</v>
      </c>
      <c r="E48" t="s">
        <v>1619</v>
      </c>
      <c r="F48" t="s">
        <v>235</v>
      </c>
      <c r="G48">
        <v>54</v>
      </c>
      <c r="I48" t="s">
        <v>56</v>
      </c>
      <c r="J48" t="s">
        <v>164</v>
      </c>
      <c r="K48">
        <v>16</v>
      </c>
      <c r="L48">
        <v>4.3330000000000002</v>
      </c>
      <c r="M48">
        <v>4.3330000000000002</v>
      </c>
      <c r="O48" t="s">
        <v>86</v>
      </c>
      <c r="P48" t="s">
        <v>530</v>
      </c>
      <c r="Q48">
        <v>229</v>
      </c>
      <c r="R48">
        <v>0</v>
      </c>
      <c r="S48">
        <f t="shared" si="14"/>
        <v>458</v>
      </c>
      <c r="T48">
        <f t="shared" si="15"/>
        <v>458</v>
      </c>
      <c r="U48">
        <f t="shared" si="16"/>
        <v>0</v>
      </c>
      <c r="W48" t="s">
        <v>56</v>
      </c>
      <c r="X48" t="s">
        <v>164</v>
      </c>
      <c r="Y48">
        <f t="shared" si="17"/>
        <v>372</v>
      </c>
      <c r="Z48">
        <f t="shared" si="18"/>
        <v>200</v>
      </c>
      <c r="AA48">
        <f t="shared" si="5"/>
        <v>259.98</v>
      </c>
      <c r="AB48">
        <f t="shared" si="6"/>
        <v>259.98</v>
      </c>
      <c r="AC48">
        <f t="shared" si="7"/>
        <v>16</v>
      </c>
      <c r="AD48">
        <f t="shared" si="12"/>
        <v>0.69887096774193558</v>
      </c>
      <c r="AE48">
        <f t="shared" si="13"/>
        <v>0.69887096774193558</v>
      </c>
      <c r="AF48" t="s">
        <v>101</v>
      </c>
    </row>
    <row r="49" spans="1:32" x14ac:dyDescent="0.2">
      <c r="A49" s="1" t="s">
        <v>56</v>
      </c>
      <c r="B49" s="1" t="s">
        <v>165</v>
      </c>
      <c r="C49" s="1">
        <v>392</v>
      </c>
      <c r="E49" t="s">
        <v>847</v>
      </c>
      <c r="F49" t="s">
        <v>219</v>
      </c>
      <c r="G49">
        <v>14</v>
      </c>
      <c r="I49" t="s">
        <v>56</v>
      </c>
      <c r="J49" t="s">
        <v>165</v>
      </c>
      <c r="K49">
        <v>16</v>
      </c>
      <c r="L49">
        <v>4.3330000000000002</v>
      </c>
      <c r="M49">
        <v>4.3330000000000002</v>
      </c>
      <c r="O49" t="s">
        <v>87</v>
      </c>
      <c r="P49" t="s">
        <v>531</v>
      </c>
      <c r="Q49">
        <v>480</v>
      </c>
      <c r="R49">
        <v>0</v>
      </c>
      <c r="S49">
        <f t="shared" si="14"/>
        <v>960</v>
      </c>
      <c r="T49">
        <f t="shared" si="15"/>
        <v>960</v>
      </c>
      <c r="U49">
        <f t="shared" si="16"/>
        <v>0</v>
      </c>
      <c r="W49" t="s">
        <v>56</v>
      </c>
      <c r="X49" t="s">
        <v>165</v>
      </c>
      <c r="Y49">
        <f t="shared" si="17"/>
        <v>392</v>
      </c>
      <c r="Z49">
        <f t="shared" si="18"/>
        <v>200</v>
      </c>
      <c r="AA49">
        <f t="shared" si="5"/>
        <v>259.98</v>
      </c>
      <c r="AB49">
        <f t="shared" si="6"/>
        <v>259.98</v>
      </c>
      <c r="AC49">
        <f t="shared" si="7"/>
        <v>16</v>
      </c>
      <c r="AD49">
        <f t="shared" si="12"/>
        <v>0.66321428571428576</v>
      </c>
      <c r="AE49">
        <f t="shared" si="13"/>
        <v>0.66321428571428576</v>
      </c>
      <c r="AF49" t="s">
        <v>101</v>
      </c>
    </row>
    <row r="50" spans="1:32" x14ac:dyDescent="0.2">
      <c r="A50" s="1" t="s">
        <v>56</v>
      </c>
      <c r="B50" s="1" t="s">
        <v>166</v>
      </c>
      <c r="C50" s="1">
        <v>392</v>
      </c>
      <c r="E50" t="s">
        <v>84</v>
      </c>
      <c r="F50" t="s">
        <v>264</v>
      </c>
      <c r="G50">
        <v>110</v>
      </c>
      <c r="I50" t="s">
        <v>56</v>
      </c>
      <c r="J50" t="s">
        <v>166</v>
      </c>
      <c r="K50">
        <v>16</v>
      </c>
      <c r="L50">
        <v>4.3330000000000002</v>
      </c>
      <c r="M50">
        <v>4.3330000000000002</v>
      </c>
      <c r="O50" t="s">
        <v>88</v>
      </c>
      <c r="P50" t="s">
        <v>534</v>
      </c>
      <c r="Q50">
        <v>800</v>
      </c>
      <c r="R50">
        <v>0</v>
      </c>
      <c r="S50">
        <f t="shared" si="14"/>
        <v>1600</v>
      </c>
      <c r="T50">
        <f t="shared" si="15"/>
        <v>1600</v>
      </c>
      <c r="U50">
        <f t="shared" si="16"/>
        <v>0</v>
      </c>
      <c r="W50" t="s">
        <v>56</v>
      </c>
      <c r="X50" t="s">
        <v>166</v>
      </c>
      <c r="Y50">
        <f t="shared" si="17"/>
        <v>392</v>
      </c>
      <c r="Z50">
        <f t="shared" si="18"/>
        <v>180</v>
      </c>
      <c r="AA50">
        <f t="shared" si="5"/>
        <v>259.98</v>
      </c>
      <c r="AB50">
        <f t="shared" si="6"/>
        <v>259.98</v>
      </c>
      <c r="AC50">
        <f t="shared" si="7"/>
        <v>16</v>
      </c>
      <c r="AD50">
        <f t="shared" si="12"/>
        <v>0.66321428571428576</v>
      </c>
      <c r="AE50">
        <f t="shared" si="13"/>
        <v>0.66321428571428576</v>
      </c>
      <c r="AF50" t="s">
        <v>101</v>
      </c>
    </row>
    <row r="51" spans="1:32" x14ac:dyDescent="0.2">
      <c r="A51" s="1" t="s">
        <v>395</v>
      </c>
      <c r="B51" s="1" t="s">
        <v>167</v>
      </c>
      <c r="C51" s="1">
        <v>80</v>
      </c>
      <c r="E51" t="s">
        <v>85</v>
      </c>
      <c r="F51" t="s">
        <v>265</v>
      </c>
      <c r="G51">
        <v>110</v>
      </c>
      <c r="I51" t="s">
        <v>58</v>
      </c>
      <c r="J51" t="s">
        <v>212</v>
      </c>
      <c r="K51">
        <v>6</v>
      </c>
      <c r="L51">
        <v>1.167</v>
      </c>
      <c r="M51">
        <v>3</v>
      </c>
      <c r="O51" t="s">
        <v>89</v>
      </c>
      <c r="P51" t="s">
        <v>532</v>
      </c>
      <c r="Q51">
        <v>120</v>
      </c>
      <c r="R51">
        <v>0</v>
      </c>
      <c r="S51">
        <f t="shared" si="14"/>
        <v>240</v>
      </c>
      <c r="T51">
        <f t="shared" si="15"/>
        <v>240</v>
      </c>
      <c r="U51">
        <f t="shared" si="16"/>
        <v>0</v>
      </c>
      <c r="W51" t="s">
        <v>57</v>
      </c>
      <c r="X51" t="s">
        <v>208</v>
      </c>
      <c r="Y51">
        <f t="shared" si="17"/>
        <v>181</v>
      </c>
      <c r="Z51">
        <v>0</v>
      </c>
      <c r="AA51">
        <f>2*Y51</f>
        <v>362</v>
      </c>
      <c r="AB51">
        <f>2*Y51</f>
        <v>362</v>
      </c>
      <c r="AC51">
        <v>0</v>
      </c>
      <c r="AD51">
        <f t="shared" si="12"/>
        <v>2</v>
      </c>
      <c r="AE51">
        <f t="shared" si="13"/>
        <v>2</v>
      </c>
      <c r="AF51" t="s">
        <v>103</v>
      </c>
    </row>
    <row r="52" spans="1:32" x14ac:dyDescent="0.2">
      <c r="A52" s="1" t="s">
        <v>396</v>
      </c>
      <c r="B52" s="1" t="s">
        <v>168</v>
      </c>
      <c r="C52" s="1">
        <v>68</v>
      </c>
      <c r="E52" t="s">
        <v>58</v>
      </c>
      <c r="F52" t="s">
        <v>212</v>
      </c>
      <c r="G52">
        <v>30</v>
      </c>
      <c r="I52" t="s">
        <v>58</v>
      </c>
      <c r="J52" t="s">
        <v>213</v>
      </c>
      <c r="K52">
        <v>6</v>
      </c>
      <c r="L52">
        <v>1.167</v>
      </c>
      <c r="M52">
        <v>3</v>
      </c>
      <c r="O52" t="s">
        <v>90</v>
      </c>
      <c r="P52" t="s">
        <v>533</v>
      </c>
      <c r="Q52">
        <v>208</v>
      </c>
      <c r="R52">
        <v>0</v>
      </c>
      <c r="S52">
        <f t="shared" si="14"/>
        <v>108.00000000000001</v>
      </c>
      <c r="T52">
        <f t="shared" si="15"/>
        <v>540</v>
      </c>
      <c r="U52">
        <f t="shared" si="16"/>
        <v>6</v>
      </c>
      <c r="W52" t="s">
        <v>57</v>
      </c>
      <c r="X52" t="s">
        <v>209</v>
      </c>
      <c r="Y52">
        <f t="shared" si="17"/>
        <v>181</v>
      </c>
      <c r="Z52">
        <v>0</v>
      </c>
      <c r="AA52">
        <f t="shared" ref="AA52:AA54" si="19">2*Y52</f>
        <v>362</v>
      </c>
      <c r="AB52">
        <f t="shared" ref="AB52:AB54" si="20">2*Y52</f>
        <v>362</v>
      </c>
      <c r="AC52">
        <v>0</v>
      </c>
      <c r="AD52">
        <f t="shared" si="12"/>
        <v>2</v>
      </c>
      <c r="AE52">
        <f t="shared" si="13"/>
        <v>2</v>
      </c>
      <c r="AF52" t="s">
        <v>103</v>
      </c>
    </row>
    <row r="53" spans="1:32" x14ac:dyDescent="0.2">
      <c r="A53" s="1" t="s">
        <v>397</v>
      </c>
      <c r="B53" s="1" t="s">
        <v>169</v>
      </c>
      <c r="C53" s="1">
        <v>0</v>
      </c>
      <c r="E53" t="s">
        <v>58</v>
      </c>
      <c r="F53" t="s">
        <v>213</v>
      </c>
      <c r="G53">
        <v>30</v>
      </c>
      <c r="I53" t="s">
        <v>59</v>
      </c>
      <c r="J53" t="s">
        <v>214</v>
      </c>
      <c r="K53">
        <v>6</v>
      </c>
      <c r="L53">
        <v>6</v>
      </c>
      <c r="M53">
        <v>6</v>
      </c>
      <c r="O53" t="s">
        <v>91</v>
      </c>
      <c r="P53" t="s">
        <v>535</v>
      </c>
      <c r="Q53">
        <v>58</v>
      </c>
      <c r="R53">
        <v>0</v>
      </c>
      <c r="S53">
        <f t="shared" si="14"/>
        <v>116</v>
      </c>
      <c r="T53">
        <f t="shared" si="15"/>
        <v>116</v>
      </c>
      <c r="U53">
        <f t="shared" si="16"/>
        <v>0</v>
      </c>
      <c r="W53" t="s">
        <v>57</v>
      </c>
      <c r="X53" t="s">
        <v>210</v>
      </c>
      <c r="Y53">
        <f t="shared" si="17"/>
        <v>181</v>
      </c>
      <c r="Z53">
        <v>0</v>
      </c>
      <c r="AA53">
        <f t="shared" si="19"/>
        <v>362</v>
      </c>
      <c r="AB53">
        <f t="shared" si="20"/>
        <v>362</v>
      </c>
      <c r="AC53">
        <v>0</v>
      </c>
      <c r="AD53">
        <f t="shared" si="12"/>
        <v>2</v>
      </c>
      <c r="AE53">
        <f t="shared" si="13"/>
        <v>2</v>
      </c>
      <c r="AF53" t="s">
        <v>103</v>
      </c>
    </row>
    <row r="54" spans="1:32" x14ac:dyDescent="0.2">
      <c r="A54" s="1" t="s">
        <v>398</v>
      </c>
      <c r="B54" s="1" t="s">
        <v>170</v>
      </c>
      <c r="C54" s="1">
        <v>240</v>
      </c>
      <c r="E54" t="s">
        <v>1620</v>
      </c>
      <c r="F54" t="s">
        <v>232</v>
      </c>
      <c r="G54">
        <v>120</v>
      </c>
      <c r="I54" t="s">
        <v>64</v>
      </c>
      <c r="J54" t="s">
        <v>226</v>
      </c>
      <c r="K54">
        <v>6</v>
      </c>
      <c r="L54">
        <v>3</v>
      </c>
      <c r="M54">
        <v>3</v>
      </c>
      <c r="O54" t="s">
        <v>92</v>
      </c>
      <c r="P54" t="s">
        <v>284</v>
      </c>
      <c r="Q54">
        <v>50</v>
      </c>
      <c r="R54">
        <v>0</v>
      </c>
      <c r="S54">
        <f t="shared" si="14"/>
        <v>100</v>
      </c>
      <c r="T54">
        <f t="shared" si="15"/>
        <v>100</v>
      </c>
      <c r="U54">
        <f t="shared" si="16"/>
        <v>0</v>
      </c>
      <c r="W54" t="s">
        <v>57</v>
      </c>
      <c r="X54" t="s">
        <v>211</v>
      </c>
      <c r="Y54">
        <f t="shared" si="17"/>
        <v>181</v>
      </c>
      <c r="Z54">
        <v>0</v>
      </c>
      <c r="AA54">
        <f t="shared" si="19"/>
        <v>362</v>
      </c>
      <c r="AB54">
        <f t="shared" si="20"/>
        <v>362</v>
      </c>
      <c r="AC54">
        <v>0</v>
      </c>
      <c r="AD54">
        <f t="shared" si="12"/>
        <v>2</v>
      </c>
      <c r="AE54">
        <f t="shared" si="13"/>
        <v>2</v>
      </c>
      <c r="AF54" t="s">
        <v>103</v>
      </c>
    </row>
    <row r="55" spans="1:32" x14ac:dyDescent="0.2">
      <c r="A55" s="1" t="s">
        <v>399</v>
      </c>
      <c r="B55" s="1" t="s">
        <v>171</v>
      </c>
      <c r="C55" s="1">
        <v>544</v>
      </c>
      <c r="E55" t="s">
        <v>1621</v>
      </c>
      <c r="F55" t="s">
        <v>282</v>
      </c>
      <c r="G55">
        <v>112.2</v>
      </c>
      <c r="I55" t="s">
        <v>65</v>
      </c>
      <c r="J55" t="s">
        <v>227</v>
      </c>
      <c r="K55">
        <v>6</v>
      </c>
      <c r="L55">
        <v>6.3330000000000002</v>
      </c>
      <c r="M55">
        <v>6.3330000000000002</v>
      </c>
      <c r="O55" t="s">
        <v>93</v>
      </c>
      <c r="P55" t="s">
        <v>286</v>
      </c>
      <c r="Q55">
        <v>34</v>
      </c>
      <c r="R55">
        <v>0</v>
      </c>
      <c r="S55">
        <f t="shared" si="14"/>
        <v>68</v>
      </c>
      <c r="T55">
        <f t="shared" si="15"/>
        <v>68</v>
      </c>
      <c r="U55">
        <f t="shared" si="16"/>
        <v>0</v>
      </c>
      <c r="W55" t="s">
        <v>58</v>
      </c>
      <c r="X55" t="s">
        <v>212</v>
      </c>
      <c r="Y55">
        <f t="shared" si="17"/>
        <v>92.5</v>
      </c>
      <c r="Z55">
        <f>VLOOKUP(X55,Gmin,2,FALSE)</f>
        <v>30</v>
      </c>
      <c r="AA55">
        <f>VLOOKUP(X55,G_limits,3,FALSE)*60</f>
        <v>70.02</v>
      </c>
      <c r="AB55">
        <f>VLOOKUP(X55,G_limits,4,FALSE)*60</f>
        <v>180</v>
      </c>
      <c r="AC55">
        <f>VLOOKUP(X55,G_limits,2,FALSE)</f>
        <v>6</v>
      </c>
      <c r="AD55">
        <f t="shared" si="12"/>
        <v>0.75697297297297295</v>
      </c>
      <c r="AE55">
        <f t="shared" si="13"/>
        <v>1.9459459459459461</v>
      </c>
      <c r="AF55" t="s">
        <v>103</v>
      </c>
    </row>
    <row r="56" spans="1:32" x14ac:dyDescent="0.2">
      <c r="A56" s="1" t="s">
        <v>400</v>
      </c>
      <c r="B56" s="1" t="s">
        <v>172</v>
      </c>
      <c r="C56" s="1">
        <v>1800</v>
      </c>
      <c r="E56" t="s">
        <v>1622</v>
      </c>
      <c r="F56" t="s">
        <v>233</v>
      </c>
      <c r="G56">
        <v>15</v>
      </c>
      <c r="I56" t="s">
        <v>68</v>
      </c>
      <c r="J56" t="s">
        <v>232</v>
      </c>
      <c r="K56">
        <v>4</v>
      </c>
      <c r="L56">
        <v>10.7</v>
      </c>
      <c r="M56">
        <v>10.7</v>
      </c>
      <c r="O56" t="s">
        <v>94</v>
      </c>
      <c r="P56" t="s">
        <v>536</v>
      </c>
      <c r="Q56">
        <v>423.5</v>
      </c>
      <c r="R56">
        <v>0</v>
      </c>
      <c r="S56">
        <f t="shared" si="14"/>
        <v>847</v>
      </c>
      <c r="T56">
        <f t="shared" si="15"/>
        <v>847</v>
      </c>
      <c r="U56">
        <f t="shared" si="16"/>
        <v>0</v>
      </c>
      <c r="W56" t="s">
        <v>58</v>
      </c>
      <c r="X56" t="s">
        <v>213</v>
      </c>
      <c r="Y56">
        <f t="shared" si="17"/>
        <v>92.5</v>
      </c>
      <c r="Z56">
        <f>VLOOKUP(X56,Gmin,2,FALSE)</f>
        <v>30</v>
      </c>
      <c r="AA56">
        <f>VLOOKUP(X56,G_limits,3,FALSE)*60</f>
        <v>70.02</v>
      </c>
      <c r="AB56">
        <f>VLOOKUP(X56,G_limits,4,FALSE)*60</f>
        <v>180</v>
      </c>
      <c r="AC56">
        <f>VLOOKUP(X56,G_limits,2,FALSE)</f>
        <v>6</v>
      </c>
      <c r="AD56">
        <f t="shared" si="12"/>
        <v>0.75697297297297295</v>
      </c>
      <c r="AE56">
        <f t="shared" si="13"/>
        <v>1.9459459459459461</v>
      </c>
      <c r="AF56" t="s">
        <v>103</v>
      </c>
    </row>
    <row r="57" spans="1:32" x14ac:dyDescent="0.2">
      <c r="A57" s="1" t="s">
        <v>401</v>
      </c>
      <c r="B57" s="1" t="s">
        <v>173</v>
      </c>
      <c r="C57" s="1">
        <v>33</v>
      </c>
      <c r="E57" t="s">
        <v>1622</v>
      </c>
      <c r="F57" t="s">
        <v>234</v>
      </c>
      <c r="G57">
        <v>15</v>
      </c>
      <c r="I57" t="s">
        <v>69</v>
      </c>
      <c r="J57" t="s">
        <v>233</v>
      </c>
      <c r="K57">
        <v>3</v>
      </c>
      <c r="L57">
        <v>5.7</v>
      </c>
      <c r="M57">
        <v>5.7</v>
      </c>
      <c r="O57" t="s">
        <v>95</v>
      </c>
      <c r="P57" t="s">
        <v>537</v>
      </c>
      <c r="Q57">
        <v>50</v>
      </c>
      <c r="R57">
        <v>0</v>
      </c>
      <c r="S57">
        <f t="shared" si="14"/>
        <v>100</v>
      </c>
      <c r="T57">
        <f t="shared" si="15"/>
        <v>100</v>
      </c>
      <c r="U57">
        <f t="shared" si="16"/>
        <v>0</v>
      </c>
      <c r="W57" t="s">
        <v>59</v>
      </c>
      <c r="X57" t="s">
        <v>214</v>
      </c>
      <c r="Y57">
        <f t="shared" si="17"/>
        <v>440</v>
      </c>
      <c r="Z57">
        <f>VLOOKUP(X57,Gmin,2,FALSE)</f>
        <v>190</v>
      </c>
      <c r="AA57">
        <f>VLOOKUP(X57,G_limits,3,FALSE)*60</f>
        <v>360</v>
      </c>
      <c r="AB57">
        <f>VLOOKUP(X57,G_limits,4,FALSE)*60</f>
        <v>360</v>
      </c>
      <c r="AC57">
        <f>VLOOKUP(X57,G_limits,2,FALSE)</f>
        <v>6</v>
      </c>
      <c r="AD57">
        <f t="shared" si="12"/>
        <v>0.81818181818181823</v>
      </c>
      <c r="AE57">
        <f t="shared" si="13"/>
        <v>0.81818181818181823</v>
      </c>
      <c r="AF57" t="s">
        <v>26</v>
      </c>
    </row>
    <row r="58" spans="1:32" x14ac:dyDescent="0.2">
      <c r="A58" s="1" t="s">
        <v>401</v>
      </c>
      <c r="B58" s="1" t="s">
        <v>174</v>
      </c>
      <c r="C58" s="1">
        <v>33</v>
      </c>
      <c r="I58" t="s">
        <v>70</v>
      </c>
      <c r="J58" t="s">
        <v>234</v>
      </c>
      <c r="K58">
        <v>3</v>
      </c>
      <c r="L58">
        <v>5.7</v>
      </c>
      <c r="M58">
        <v>5.7</v>
      </c>
      <c r="O58" t="s">
        <v>96</v>
      </c>
      <c r="P58" t="s">
        <v>291</v>
      </c>
      <c r="Q58">
        <v>20.7</v>
      </c>
      <c r="R58">
        <v>0</v>
      </c>
      <c r="S58">
        <f t="shared" si="14"/>
        <v>41.4</v>
      </c>
      <c r="T58">
        <f t="shared" si="15"/>
        <v>41.4</v>
      </c>
      <c r="U58">
        <f t="shared" si="16"/>
        <v>0</v>
      </c>
      <c r="W58" t="s">
        <v>60</v>
      </c>
      <c r="X58" t="s">
        <v>215</v>
      </c>
      <c r="Y58">
        <f t="shared" si="17"/>
        <v>166</v>
      </c>
      <c r="Z58">
        <v>0</v>
      </c>
      <c r="AA58">
        <f>2*Y58</f>
        <v>332</v>
      </c>
      <c r="AB58">
        <f>2*Y58</f>
        <v>332</v>
      </c>
      <c r="AC58">
        <v>0</v>
      </c>
      <c r="AD58">
        <f t="shared" si="12"/>
        <v>2</v>
      </c>
      <c r="AE58">
        <f t="shared" si="13"/>
        <v>2</v>
      </c>
      <c r="AF58" t="s">
        <v>103</v>
      </c>
    </row>
    <row r="59" spans="1:32" x14ac:dyDescent="0.2">
      <c r="A59" s="1" t="s">
        <v>402</v>
      </c>
      <c r="B59" s="1" t="s">
        <v>175</v>
      </c>
      <c r="C59" s="1">
        <v>21.6</v>
      </c>
      <c r="I59" t="s">
        <v>71</v>
      </c>
      <c r="J59" t="s">
        <v>235</v>
      </c>
      <c r="K59">
        <v>6</v>
      </c>
      <c r="L59">
        <v>10</v>
      </c>
      <c r="M59">
        <v>10</v>
      </c>
      <c r="O59" t="s">
        <v>97</v>
      </c>
      <c r="P59" t="s">
        <v>538</v>
      </c>
      <c r="Q59">
        <v>73.5</v>
      </c>
      <c r="R59">
        <v>0</v>
      </c>
      <c r="S59">
        <f t="shared" si="14"/>
        <v>147</v>
      </c>
      <c r="T59">
        <f t="shared" si="15"/>
        <v>147</v>
      </c>
      <c r="U59">
        <f t="shared" si="16"/>
        <v>0</v>
      </c>
      <c r="W59" t="s">
        <v>60</v>
      </c>
      <c r="X59" t="s">
        <v>216</v>
      </c>
      <c r="Y59">
        <f t="shared" si="17"/>
        <v>166</v>
      </c>
      <c r="Z59">
        <v>0</v>
      </c>
      <c r="AA59">
        <f t="shared" ref="AA59:AA68" si="21">2*Y59</f>
        <v>332</v>
      </c>
      <c r="AB59">
        <f t="shared" ref="AB59:AB68" si="22">2*Y59</f>
        <v>332</v>
      </c>
      <c r="AC59">
        <v>0</v>
      </c>
      <c r="AD59">
        <f t="shared" si="12"/>
        <v>2</v>
      </c>
      <c r="AE59">
        <f t="shared" si="13"/>
        <v>2</v>
      </c>
      <c r="AF59" t="s">
        <v>103</v>
      </c>
    </row>
    <row r="60" spans="1:32" x14ac:dyDescent="0.2">
      <c r="A60" s="1" t="s">
        <v>402</v>
      </c>
      <c r="B60" s="1" t="s">
        <v>176</v>
      </c>
      <c r="C60" s="1">
        <v>21.6</v>
      </c>
      <c r="I60" t="s">
        <v>84</v>
      </c>
      <c r="J60" t="s">
        <v>264</v>
      </c>
      <c r="K60">
        <v>6</v>
      </c>
      <c r="L60">
        <v>2.6669999999999998</v>
      </c>
      <c r="M60">
        <v>2.6669999999999998</v>
      </c>
      <c r="O60" t="s">
        <v>98</v>
      </c>
      <c r="P60" t="s">
        <v>539</v>
      </c>
      <c r="Q60">
        <v>57.6</v>
      </c>
      <c r="R60">
        <v>0</v>
      </c>
      <c r="S60">
        <f t="shared" si="14"/>
        <v>115.2</v>
      </c>
      <c r="T60">
        <f t="shared" si="15"/>
        <v>115.2</v>
      </c>
      <c r="U60">
        <f t="shared" si="16"/>
        <v>0</v>
      </c>
      <c r="W60" t="s">
        <v>60</v>
      </c>
      <c r="X60" t="s">
        <v>217</v>
      </c>
      <c r="Y60">
        <f t="shared" si="17"/>
        <v>166</v>
      </c>
      <c r="Z60">
        <v>0</v>
      </c>
      <c r="AA60">
        <f t="shared" si="21"/>
        <v>332</v>
      </c>
      <c r="AB60">
        <f t="shared" si="22"/>
        <v>332</v>
      </c>
      <c r="AC60">
        <v>0</v>
      </c>
      <c r="AD60">
        <f t="shared" si="12"/>
        <v>2</v>
      </c>
      <c r="AE60">
        <f t="shared" si="13"/>
        <v>2</v>
      </c>
      <c r="AF60" t="s">
        <v>103</v>
      </c>
    </row>
    <row r="61" spans="1:32" x14ac:dyDescent="0.2">
      <c r="A61" s="1" t="s">
        <v>402</v>
      </c>
      <c r="B61" s="1" t="s">
        <v>177</v>
      </c>
      <c r="C61" s="1">
        <v>21.6</v>
      </c>
      <c r="I61" t="s">
        <v>85</v>
      </c>
      <c r="J61" t="s">
        <v>265</v>
      </c>
      <c r="K61">
        <v>4</v>
      </c>
      <c r="L61">
        <v>10</v>
      </c>
      <c r="M61">
        <v>10</v>
      </c>
      <c r="O61" t="s">
        <v>99</v>
      </c>
      <c r="P61" t="s">
        <v>540</v>
      </c>
      <c r="Q61">
        <v>63</v>
      </c>
      <c r="R61">
        <v>0</v>
      </c>
      <c r="S61">
        <f t="shared" si="14"/>
        <v>126</v>
      </c>
      <c r="T61">
        <f t="shared" si="15"/>
        <v>126</v>
      </c>
      <c r="U61">
        <f t="shared" si="16"/>
        <v>0</v>
      </c>
      <c r="W61" t="s">
        <v>60</v>
      </c>
      <c r="X61" t="s">
        <v>218</v>
      </c>
      <c r="Y61">
        <f t="shared" si="17"/>
        <v>166</v>
      </c>
      <c r="Z61">
        <v>0</v>
      </c>
      <c r="AA61">
        <f t="shared" si="21"/>
        <v>332</v>
      </c>
      <c r="AB61">
        <f t="shared" si="22"/>
        <v>332</v>
      </c>
      <c r="AC61">
        <v>0</v>
      </c>
      <c r="AD61">
        <f t="shared" si="12"/>
        <v>2</v>
      </c>
      <c r="AE61">
        <f t="shared" si="13"/>
        <v>2</v>
      </c>
      <c r="AF61" t="s">
        <v>103</v>
      </c>
    </row>
    <row r="62" spans="1:32" x14ac:dyDescent="0.2">
      <c r="A62" s="1" t="s">
        <v>402</v>
      </c>
      <c r="B62" s="1" t="s">
        <v>178</v>
      </c>
      <c r="C62" s="1">
        <v>21.6</v>
      </c>
      <c r="I62" t="s">
        <v>90</v>
      </c>
      <c r="J62" t="s">
        <v>282</v>
      </c>
      <c r="K62">
        <v>6</v>
      </c>
      <c r="L62">
        <v>1.8</v>
      </c>
      <c r="M62">
        <v>9</v>
      </c>
      <c r="O62" t="s">
        <v>511</v>
      </c>
      <c r="P62" t="s">
        <v>541</v>
      </c>
      <c r="Q62">
        <v>210</v>
      </c>
      <c r="R62">
        <v>0</v>
      </c>
      <c r="S62">
        <f t="shared" si="14"/>
        <v>420</v>
      </c>
      <c r="T62">
        <f t="shared" si="15"/>
        <v>420</v>
      </c>
      <c r="U62">
        <f t="shared" si="16"/>
        <v>0</v>
      </c>
      <c r="W62" t="s">
        <v>61</v>
      </c>
      <c r="X62" t="s">
        <v>219</v>
      </c>
      <c r="Y62">
        <f t="shared" si="17"/>
        <v>37</v>
      </c>
      <c r="Z62">
        <f>VLOOKUP(X62,Gmin,2,FALSE)</f>
        <v>14</v>
      </c>
      <c r="AA62">
        <f t="shared" si="21"/>
        <v>74</v>
      </c>
      <c r="AB62">
        <f t="shared" si="22"/>
        <v>74</v>
      </c>
      <c r="AC62">
        <v>0</v>
      </c>
      <c r="AD62">
        <f t="shared" si="12"/>
        <v>2</v>
      </c>
      <c r="AE62">
        <f t="shared" si="13"/>
        <v>2</v>
      </c>
      <c r="AF62" t="s">
        <v>103</v>
      </c>
    </row>
    <row r="63" spans="1:32" x14ac:dyDescent="0.2">
      <c r="A63" s="1" t="s">
        <v>403</v>
      </c>
      <c r="B63" s="1" t="s">
        <v>179</v>
      </c>
      <c r="C63" s="1">
        <v>285</v>
      </c>
      <c r="W63" t="s">
        <v>62</v>
      </c>
      <c r="X63" t="s">
        <v>220</v>
      </c>
      <c r="Y63">
        <f t="shared" si="17"/>
        <v>168</v>
      </c>
      <c r="Z63">
        <v>0</v>
      </c>
      <c r="AA63">
        <f t="shared" si="21"/>
        <v>336</v>
      </c>
      <c r="AB63">
        <f t="shared" si="22"/>
        <v>336</v>
      </c>
      <c r="AC63">
        <v>0</v>
      </c>
      <c r="AD63">
        <f t="shared" si="12"/>
        <v>2</v>
      </c>
      <c r="AE63">
        <f t="shared" si="13"/>
        <v>2</v>
      </c>
      <c r="AF63" t="s">
        <v>103</v>
      </c>
    </row>
    <row r="64" spans="1:32" x14ac:dyDescent="0.2">
      <c r="A64" s="1" t="s">
        <v>403</v>
      </c>
      <c r="B64" s="1" t="s">
        <v>180</v>
      </c>
      <c r="C64" s="1">
        <v>285</v>
      </c>
      <c r="W64" t="s">
        <v>62</v>
      </c>
      <c r="X64" t="s">
        <v>221</v>
      </c>
      <c r="Y64">
        <f t="shared" si="17"/>
        <v>181</v>
      </c>
      <c r="Z64">
        <v>0</v>
      </c>
      <c r="AA64">
        <f t="shared" si="21"/>
        <v>362</v>
      </c>
      <c r="AB64">
        <f t="shared" si="22"/>
        <v>362</v>
      </c>
      <c r="AC64">
        <v>0</v>
      </c>
      <c r="AD64">
        <f t="shared" si="12"/>
        <v>2</v>
      </c>
      <c r="AE64">
        <f t="shared" si="13"/>
        <v>2</v>
      </c>
      <c r="AF64" t="s">
        <v>103</v>
      </c>
    </row>
    <row r="65" spans="1:32" x14ac:dyDescent="0.2">
      <c r="A65" s="1" t="s">
        <v>404</v>
      </c>
      <c r="B65" s="1" t="s">
        <v>181</v>
      </c>
      <c r="C65" s="1">
        <v>300.00200000000007</v>
      </c>
      <c r="W65" t="s">
        <v>62</v>
      </c>
      <c r="X65" t="s">
        <v>222</v>
      </c>
      <c r="Y65">
        <f t="shared" si="17"/>
        <v>181</v>
      </c>
      <c r="Z65">
        <v>0</v>
      </c>
      <c r="AA65">
        <f t="shared" si="21"/>
        <v>362</v>
      </c>
      <c r="AB65">
        <f t="shared" si="22"/>
        <v>362</v>
      </c>
      <c r="AC65">
        <v>0</v>
      </c>
      <c r="AD65">
        <f t="shared" si="12"/>
        <v>2</v>
      </c>
      <c r="AE65">
        <f t="shared" si="13"/>
        <v>2</v>
      </c>
      <c r="AF65" t="s">
        <v>103</v>
      </c>
    </row>
    <row r="66" spans="1:32" x14ac:dyDescent="0.2">
      <c r="A66" s="1" t="s">
        <v>405</v>
      </c>
      <c r="B66" s="1" t="s">
        <v>182</v>
      </c>
      <c r="C66" s="1">
        <v>170</v>
      </c>
      <c r="W66" t="s">
        <v>63</v>
      </c>
      <c r="X66" t="s">
        <v>223</v>
      </c>
      <c r="Y66">
        <f t="shared" si="17"/>
        <v>173</v>
      </c>
      <c r="Z66">
        <v>0</v>
      </c>
      <c r="AA66">
        <f t="shared" si="21"/>
        <v>346</v>
      </c>
      <c r="AB66">
        <f t="shared" si="22"/>
        <v>346</v>
      </c>
      <c r="AC66">
        <v>0</v>
      </c>
      <c r="AD66">
        <f t="shared" si="12"/>
        <v>2</v>
      </c>
      <c r="AE66">
        <f t="shared" si="13"/>
        <v>2</v>
      </c>
      <c r="AF66" t="s">
        <v>103</v>
      </c>
    </row>
    <row r="67" spans="1:32" x14ac:dyDescent="0.2">
      <c r="A67" s="1" t="s">
        <v>406</v>
      </c>
      <c r="B67" s="1" t="s">
        <v>183</v>
      </c>
      <c r="C67" s="1">
        <v>60</v>
      </c>
      <c r="W67" t="s">
        <v>63</v>
      </c>
      <c r="X67" t="s">
        <v>224</v>
      </c>
      <c r="Y67">
        <f t="shared" ref="Y67:Y98" si="23">VLOOKUP(X67,Gmax,2,FALSE)</f>
        <v>173</v>
      </c>
      <c r="Z67">
        <v>0</v>
      </c>
      <c r="AA67">
        <f t="shared" si="21"/>
        <v>346</v>
      </c>
      <c r="AB67">
        <f t="shared" si="22"/>
        <v>346</v>
      </c>
      <c r="AC67">
        <v>0</v>
      </c>
      <c r="AD67">
        <f t="shared" si="12"/>
        <v>2</v>
      </c>
      <c r="AE67">
        <f t="shared" si="13"/>
        <v>2</v>
      </c>
      <c r="AF67" t="s">
        <v>103</v>
      </c>
    </row>
    <row r="68" spans="1:32" x14ac:dyDescent="0.2">
      <c r="A68" s="1" t="s">
        <v>406</v>
      </c>
      <c r="B68" s="1" t="s">
        <v>184</v>
      </c>
      <c r="C68" s="1">
        <v>60</v>
      </c>
      <c r="W68" t="s">
        <v>63</v>
      </c>
      <c r="X68" t="s">
        <v>225</v>
      </c>
      <c r="Y68">
        <f t="shared" si="23"/>
        <v>173</v>
      </c>
      <c r="Z68">
        <v>0</v>
      </c>
      <c r="AA68">
        <f t="shared" si="21"/>
        <v>346</v>
      </c>
      <c r="AB68">
        <f t="shared" si="22"/>
        <v>346</v>
      </c>
      <c r="AC68">
        <v>0</v>
      </c>
      <c r="AD68">
        <f t="shared" si="12"/>
        <v>2</v>
      </c>
      <c r="AE68">
        <f t="shared" si="13"/>
        <v>2</v>
      </c>
      <c r="AF68" t="s">
        <v>103</v>
      </c>
    </row>
    <row r="69" spans="1:32" x14ac:dyDescent="0.2">
      <c r="A69" s="1" t="s">
        <v>407</v>
      </c>
      <c r="B69" s="1" t="s">
        <v>185</v>
      </c>
      <c r="C69" s="1">
        <v>0</v>
      </c>
      <c r="W69" t="s">
        <v>64</v>
      </c>
      <c r="X69" t="s">
        <v>226</v>
      </c>
      <c r="Y69">
        <f t="shared" si="23"/>
        <v>144</v>
      </c>
      <c r="Z69">
        <f>VLOOKUP(X69,Gmin,2,FALSE)</f>
        <v>20</v>
      </c>
      <c r="AA69">
        <f>VLOOKUP(X69,G_limits,3,FALSE)*60</f>
        <v>180</v>
      </c>
      <c r="AB69">
        <f>VLOOKUP(X69,G_limits,4,FALSE)*60</f>
        <v>180</v>
      </c>
      <c r="AC69">
        <f>VLOOKUP(X69,G_limits,2,FALSE)</f>
        <v>6</v>
      </c>
      <c r="AD69">
        <f t="shared" si="12"/>
        <v>1.25</v>
      </c>
      <c r="AE69">
        <f t="shared" si="13"/>
        <v>1.25</v>
      </c>
      <c r="AF69" t="s">
        <v>26</v>
      </c>
    </row>
    <row r="70" spans="1:32" x14ac:dyDescent="0.2">
      <c r="A70" s="1" t="s">
        <v>408</v>
      </c>
      <c r="B70" s="1" t="s">
        <v>186</v>
      </c>
      <c r="C70" s="1">
        <v>760</v>
      </c>
      <c r="W70" t="s">
        <v>65</v>
      </c>
      <c r="X70" t="s">
        <v>227</v>
      </c>
      <c r="Y70">
        <f t="shared" si="23"/>
        <v>630</v>
      </c>
      <c r="Z70">
        <f>VLOOKUP(X70,Gmin,2,FALSE)</f>
        <v>58.3</v>
      </c>
      <c r="AA70">
        <f>VLOOKUP(X70,G_limits,3,FALSE)*60</f>
        <v>379.98</v>
      </c>
      <c r="AB70">
        <f>VLOOKUP(X70,G_limits,4,FALSE)*60</f>
        <v>379.98</v>
      </c>
      <c r="AC70">
        <f>VLOOKUP(X70,G_limits,2,FALSE)</f>
        <v>6</v>
      </c>
      <c r="AD70">
        <f t="shared" si="12"/>
        <v>0.6031428571428572</v>
      </c>
      <c r="AE70">
        <f t="shared" si="13"/>
        <v>0.6031428571428572</v>
      </c>
      <c r="AF70" t="s">
        <v>26</v>
      </c>
    </row>
    <row r="71" spans="1:32" x14ac:dyDescent="0.2">
      <c r="A71" s="1" t="s">
        <v>409</v>
      </c>
      <c r="B71" s="1" t="s">
        <v>186</v>
      </c>
      <c r="C71" s="1">
        <v>560</v>
      </c>
      <c r="W71" t="s">
        <v>66</v>
      </c>
      <c r="X71" t="s">
        <v>228</v>
      </c>
      <c r="Y71">
        <f t="shared" si="23"/>
        <v>173</v>
      </c>
      <c r="Z71">
        <v>0</v>
      </c>
      <c r="AA71">
        <f>2*Y71</f>
        <v>346</v>
      </c>
      <c r="AB71">
        <f>2*Y71</f>
        <v>346</v>
      </c>
      <c r="AC71">
        <v>0</v>
      </c>
      <c r="AD71">
        <f t="shared" si="12"/>
        <v>2</v>
      </c>
      <c r="AE71">
        <f t="shared" si="13"/>
        <v>2</v>
      </c>
      <c r="AF71" t="s">
        <v>103</v>
      </c>
    </row>
    <row r="72" spans="1:32" x14ac:dyDescent="0.2">
      <c r="A72" s="1" t="s">
        <v>410</v>
      </c>
      <c r="B72" s="1" t="s">
        <v>187</v>
      </c>
      <c r="C72" s="1">
        <v>34</v>
      </c>
      <c r="W72" t="s">
        <v>66</v>
      </c>
      <c r="X72" t="s">
        <v>229</v>
      </c>
      <c r="Y72">
        <f t="shared" si="23"/>
        <v>173</v>
      </c>
      <c r="Z72">
        <v>0</v>
      </c>
      <c r="AA72">
        <f t="shared" ref="AA72:AA74" si="24">2*Y72</f>
        <v>346</v>
      </c>
      <c r="AB72">
        <f t="shared" ref="AB72:AB74" si="25">2*Y72</f>
        <v>346</v>
      </c>
      <c r="AC72">
        <v>0</v>
      </c>
      <c r="AD72">
        <f t="shared" si="12"/>
        <v>2</v>
      </c>
      <c r="AE72">
        <f t="shared" si="13"/>
        <v>2</v>
      </c>
      <c r="AF72" t="s">
        <v>103</v>
      </c>
    </row>
    <row r="73" spans="1:32" x14ac:dyDescent="0.2">
      <c r="A73" s="1" t="s">
        <v>410</v>
      </c>
      <c r="B73" s="1" t="s">
        <v>188</v>
      </c>
      <c r="C73" s="1">
        <v>34</v>
      </c>
      <c r="W73" t="s">
        <v>67</v>
      </c>
      <c r="X73" t="s">
        <v>230</v>
      </c>
      <c r="Y73">
        <f t="shared" si="23"/>
        <v>34</v>
      </c>
      <c r="Z73">
        <v>0</v>
      </c>
      <c r="AA73">
        <f t="shared" si="24"/>
        <v>68</v>
      </c>
      <c r="AB73">
        <f t="shared" si="25"/>
        <v>68</v>
      </c>
      <c r="AC73">
        <v>0</v>
      </c>
      <c r="AD73">
        <f t="shared" si="12"/>
        <v>2</v>
      </c>
      <c r="AE73">
        <f t="shared" si="13"/>
        <v>2</v>
      </c>
      <c r="AF73" t="s">
        <v>103</v>
      </c>
    </row>
    <row r="74" spans="1:32" x14ac:dyDescent="0.2">
      <c r="A74" s="1" t="s">
        <v>411</v>
      </c>
      <c r="B74" s="1" t="s">
        <v>189</v>
      </c>
      <c r="C74" s="1">
        <v>81</v>
      </c>
      <c r="W74" t="s">
        <v>67</v>
      </c>
      <c r="X74" t="s">
        <v>231</v>
      </c>
      <c r="Y74">
        <f t="shared" si="23"/>
        <v>34</v>
      </c>
      <c r="Z74">
        <v>0</v>
      </c>
      <c r="AA74">
        <f t="shared" si="24"/>
        <v>68</v>
      </c>
      <c r="AB74">
        <f t="shared" si="25"/>
        <v>68</v>
      </c>
      <c r="AC74">
        <v>0</v>
      </c>
      <c r="AD74">
        <f t="shared" si="12"/>
        <v>2</v>
      </c>
      <c r="AE74">
        <f t="shared" si="13"/>
        <v>2</v>
      </c>
      <c r="AF74" t="s">
        <v>103</v>
      </c>
    </row>
    <row r="75" spans="1:32" x14ac:dyDescent="0.2">
      <c r="A75" s="1" t="s">
        <v>412</v>
      </c>
      <c r="B75" s="1" t="s">
        <v>190</v>
      </c>
      <c r="C75" s="1">
        <v>184</v>
      </c>
      <c r="W75" t="s">
        <v>68</v>
      </c>
      <c r="X75" t="s">
        <v>232</v>
      </c>
      <c r="Y75">
        <f t="shared" si="23"/>
        <v>365</v>
      </c>
      <c r="Z75">
        <f>VLOOKUP(X75,Gmin,2,FALSE)</f>
        <v>120</v>
      </c>
      <c r="AA75">
        <f>VLOOKUP(X75,G_limits,3,FALSE)*60</f>
        <v>642</v>
      </c>
      <c r="AB75">
        <f>VLOOKUP(X75,G_limits,4,FALSE)*60</f>
        <v>642</v>
      </c>
      <c r="AC75">
        <f>VLOOKUP(X75,G_limits,2,FALSE)</f>
        <v>4</v>
      </c>
      <c r="AD75">
        <f t="shared" si="12"/>
        <v>1.7589041095890412</v>
      </c>
      <c r="AE75">
        <f t="shared" si="13"/>
        <v>1.7589041095890412</v>
      </c>
      <c r="AF75" t="s">
        <v>26</v>
      </c>
    </row>
    <row r="76" spans="1:32" x14ac:dyDescent="0.2">
      <c r="A76" s="1" t="s">
        <v>413</v>
      </c>
      <c r="B76" s="1" t="s">
        <v>191</v>
      </c>
      <c r="C76" s="1">
        <v>95</v>
      </c>
      <c r="W76" t="s">
        <v>69</v>
      </c>
      <c r="X76" t="s">
        <v>233</v>
      </c>
      <c r="Y76">
        <f t="shared" si="23"/>
        <v>161</v>
      </c>
      <c r="Z76">
        <f>VLOOKUP(X76,Gmin,2,FALSE)</f>
        <v>15</v>
      </c>
      <c r="AA76">
        <f>VLOOKUP(X76,G_limits,3,FALSE)*60</f>
        <v>342</v>
      </c>
      <c r="AB76">
        <f>VLOOKUP(X76,G_limits,4,FALSE)*60</f>
        <v>342</v>
      </c>
      <c r="AC76">
        <f>VLOOKUP(X76,G_limits,2,FALSE)</f>
        <v>3</v>
      </c>
      <c r="AD76">
        <f t="shared" si="12"/>
        <v>2.1242236024844718</v>
      </c>
      <c r="AE76">
        <f t="shared" si="13"/>
        <v>2.1242236024844718</v>
      </c>
      <c r="AF76" t="s">
        <v>26</v>
      </c>
    </row>
    <row r="77" spans="1:32" x14ac:dyDescent="0.2">
      <c r="A77" s="1" t="s">
        <v>414</v>
      </c>
      <c r="B77" s="1" t="s">
        <v>192</v>
      </c>
      <c r="C77" s="1">
        <v>63</v>
      </c>
      <c r="W77" t="s">
        <v>70</v>
      </c>
      <c r="X77" t="s">
        <v>234</v>
      </c>
      <c r="Y77">
        <f t="shared" si="23"/>
        <v>82</v>
      </c>
      <c r="Z77">
        <f>VLOOKUP(X77,Gmin,2,FALSE)</f>
        <v>15</v>
      </c>
      <c r="AA77">
        <f>VLOOKUP(X77,G_limits,3,FALSE)*60</f>
        <v>342</v>
      </c>
      <c r="AB77">
        <f>VLOOKUP(X77,G_limits,4,FALSE)*60</f>
        <v>342</v>
      </c>
      <c r="AC77">
        <f>VLOOKUP(X77,G_limits,2,FALSE)</f>
        <v>3</v>
      </c>
      <c r="AD77">
        <f t="shared" si="12"/>
        <v>4.1707317073170733</v>
      </c>
      <c r="AE77">
        <f t="shared" si="13"/>
        <v>4.1707317073170733</v>
      </c>
      <c r="AF77" t="s">
        <v>26</v>
      </c>
    </row>
    <row r="78" spans="1:32" x14ac:dyDescent="0.2">
      <c r="A78" s="1" t="s">
        <v>415</v>
      </c>
      <c r="B78" s="1" t="s">
        <v>193</v>
      </c>
      <c r="C78" s="1">
        <v>46</v>
      </c>
      <c r="W78" t="s">
        <v>71</v>
      </c>
      <c r="X78" t="s">
        <v>235</v>
      </c>
      <c r="Y78">
        <f t="shared" si="23"/>
        <v>165</v>
      </c>
      <c r="Z78">
        <f>VLOOKUP(X78,Gmin,2,FALSE)</f>
        <v>54</v>
      </c>
      <c r="AA78">
        <f>VLOOKUP(X78,G_limits,3,FALSE)*60</f>
        <v>600</v>
      </c>
      <c r="AB78">
        <f>VLOOKUP(X78,G_limits,4,FALSE)*60</f>
        <v>600</v>
      </c>
      <c r="AC78">
        <f>VLOOKUP(X78,G_limits,2,FALSE)</f>
        <v>6</v>
      </c>
      <c r="AD78">
        <f t="shared" si="12"/>
        <v>3.6363636363636362</v>
      </c>
      <c r="AE78">
        <f t="shared" si="13"/>
        <v>3.6363636363636362</v>
      </c>
      <c r="AF78" t="s">
        <v>26</v>
      </c>
    </row>
    <row r="79" spans="1:32" x14ac:dyDescent="0.2">
      <c r="A79" s="1" t="s">
        <v>416</v>
      </c>
      <c r="B79" s="1" t="s">
        <v>194</v>
      </c>
      <c r="C79" s="1">
        <v>378</v>
      </c>
      <c r="W79" t="s">
        <v>72</v>
      </c>
      <c r="X79" t="s">
        <v>236</v>
      </c>
      <c r="Y79">
        <f t="shared" si="23"/>
        <v>170</v>
      </c>
      <c r="Z79">
        <v>0</v>
      </c>
      <c r="AA79">
        <f>2*Y79</f>
        <v>340</v>
      </c>
      <c r="AB79">
        <f>2*Y79</f>
        <v>340</v>
      </c>
      <c r="AC79">
        <v>0</v>
      </c>
      <c r="AD79">
        <f t="shared" si="12"/>
        <v>2</v>
      </c>
      <c r="AE79">
        <f t="shared" si="13"/>
        <v>2</v>
      </c>
      <c r="AF79" t="s">
        <v>103</v>
      </c>
    </row>
    <row r="80" spans="1:32" x14ac:dyDescent="0.2">
      <c r="A80" s="1" t="s">
        <v>417</v>
      </c>
      <c r="B80" s="1" t="s">
        <v>195</v>
      </c>
      <c r="C80" s="1">
        <v>140</v>
      </c>
      <c r="W80" t="s">
        <v>73</v>
      </c>
      <c r="X80" t="s">
        <v>237</v>
      </c>
      <c r="Y80">
        <f t="shared" si="23"/>
        <v>40</v>
      </c>
      <c r="Z80">
        <v>0</v>
      </c>
      <c r="AA80">
        <f t="shared" ref="AA80:AA106" si="26">2*Y80</f>
        <v>80</v>
      </c>
      <c r="AB80">
        <f t="shared" ref="AB80:AB106" si="27">2*Y80</f>
        <v>80</v>
      </c>
      <c r="AC80">
        <v>0</v>
      </c>
      <c r="AD80">
        <f t="shared" si="12"/>
        <v>2</v>
      </c>
      <c r="AE80">
        <f t="shared" si="13"/>
        <v>2</v>
      </c>
      <c r="AF80" t="s">
        <v>103</v>
      </c>
    </row>
    <row r="81" spans="1:32" x14ac:dyDescent="0.2">
      <c r="A81" s="1" t="s">
        <v>418</v>
      </c>
      <c r="B81" s="1" t="s">
        <v>196</v>
      </c>
      <c r="C81" s="1">
        <v>32</v>
      </c>
      <c r="W81" t="s">
        <v>73</v>
      </c>
      <c r="X81" t="s">
        <v>238</v>
      </c>
      <c r="Y81">
        <f t="shared" si="23"/>
        <v>42</v>
      </c>
      <c r="Z81">
        <v>0</v>
      </c>
      <c r="AA81">
        <f t="shared" si="26"/>
        <v>84</v>
      </c>
      <c r="AB81">
        <f t="shared" si="27"/>
        <v>84</v>
      </c>
      <c r="AC81">
        <v>0</v>
      </c>
      <c r="AD81">
        <f t="shared" si="12"/>
        <v>2</v>
      </c>
      <c r="AE81">
        <f t="shared" si="13"/>
        <v>2</v>
      </c>
      <c r="AF81" t="s">
        <v>103</v>
      </c>
    </row>
    <row r="82" spans="1:32" x14ac:dyDescent="0.2">
      <c r="A82" s="1" t="s">
        <v>419</v>
      </c>
      <c r="B82" s="1" t="s">
        <v>197</v>
      </c>
      <c r="C82" s="1">
        <v>32</v>
      </c>
      <c r="W82" t="s">
        <v>74</v>
      </c>
      <c r="X82" t="s">
        <v>239</v>
      </c>
      <c r="Y82">
        <f t="shared" si="23"/>
        <v>59.8</v>
      </c>
      <c r="Z82">
        <v>0</v>
      </c>
      <c r="AA82">
        <f t="shared" si="26"/>
        <v>119.6</v>
      </c>
      <c r="AB82">
        <f t="shared" si="27"/>
        <v>119.6</v>
      </c>
      <c r="AC82">
        <v>0</v>
      </c>
      <c r="AD82">
        <f t="shared" si="12"/>
        <v>2</v>
      </c>
      <c r="AE82">
        <f t="shared" si="13"/>
        <v>2</v>
      </c>
      <c r="AF82" t="s">
        <v>103</v>
      </c>
    </row>
    <row r="83" spans="1:32" x14ac:dyDescent="0.2">
      <c r="A83" s="1" t="s">
        <v>420</v>
      </c>
      <c r="B83" s="1" t="s">
        <v>198</v>
      </c>
      <c r="C83" s="1">
        <v>81</v>
      </c>
      <c r="W83" t="s">
        <v>74</v>
      </c>
      <c r="X83" t="s">
        <v>240</v>
      </c>
      <c r="Y83">
        <f t="shared" si="23"/>
        <v>59.8</v>
      </c>
      <c r="Z83">
        <v>0</v>
      </c>
      <c r="AA83">
        <f t="shared" si="26"/>
        <v>119.6</v>
      </c>
      <c r="AB83">
        <f t="shared" si="27"/>
        <v>119.6</v>
      </c>
      <c r="AC83">
        <v>0</v>
      </c>
      <c r="AD83">
        <f t="shared" si="12"/>
        <v>2</v>
      </c>
      <c r="AE83">
        <f t="shared" si="13"/>
        <v>2</v>
      </c>
      <c r="AF83" t="s">
        <v>103</v>
      </c>
    </row>
    <row r="84" spans="1:32" x14ac:dyDescent="0.2">
      <c r="A84" s="1" t="s">
        <v>421</v>
      </c>
      <c r="B84" s="1" t="s">
        <v>199</v>
      </c>
      <c r="C84" s="1">
        <v>43.8</v>
      </c>
      <c r="W84" t="s">
        <v>74</v>
      </c>
      <c r="X84" t="s">
        <v>241</v>
      </c>
      <c r="Y84">
        <f t="shared" si="23"/>
        <v>59.8</v>
      </c>
      <c r="Z84">
        <v>0</v>
      </c>
      <c r="AA84">
        <f t="shared" si="26"/>
        <v>119.6</v>
      </c>
      <c r="AB84">
        <f t="shared" si="27"/>
        <v>119.6</v>
      </c>
      <c r="AC84">
        <v>0</v>
      </c>
      <c r="AD84">
        <f t="shared" si="12"/>
        <v>2</v>
      </c>
      <c r="AE84">
        <f t="shared" si="13"/>
        <v>2</v>
      </c>
      <c r="AF84" t="s">
        <v>103</v>
      </c>
    </row>
    <row r="85" spans="1:32" x14ac:dyDescent="0.2">
      <c r="A85" s="1" t="s">
        <v>422</v>
      </c>
      <c r="B85" s="1" t="s">
        <v>200</v>
      </c>
      <c r="C85" s="1">
        <v>114</v>
      </c>
      <c r="W85" t="s">
        <v>74</v>
      </c>
      <c r="X85" t="s">
        <v>242</v>
      </c>
      <c r="Y85">
        <f t="shared" si="23"/>
        <v>59.8</v>
      </c>
      <c r="Z85">
        <v>0</v>
      </c>
      <c r="AA85">
        <f t="shared" si="26"/>
        <v>119.6</v>
      </c>
      <c r="AB85">
        <f t="shared" si="27"/>
        <v>119.6</v>
      </c>
      <c r="AC85">
        <v>0</v>
      </c>
      <c r="AD85">
        <f t="shared" si="12"/>
        <v>2</v>
      </c>
      <c r="AE85">
        <f t="shared" si="13"/>
        <v>2</v>
      </c>
      <c r="AF85" t="s">
        <v>103</v>
      </c>
    </row>
    <row r="86" spans="1:32" x14ac:dyDescent="0.2">
      <c r="A86" s="1" t="s">
        <v>422</v>
      </c>
      <c r="B86" s="1" t="s">
        <v>201</v>
      </c>
      <c r="C86" s="1">
        <v>228</v>
      </c>
      <c r="W86" t="s">
        <v>75</v>
      </c>
      <c r="X86" t="s">
        <v>243</v>
      </c>
      <c r="Y86">
        <f t="shared" si="23"/>
        <v>87</v>
      </c>
      <c r="Z86">
        <v>0</v>
      </c>
      <c r="AA86">
        <f t="shared" si="26"/>
        <v>174</v>
      </c>
      <c r="AB86">
        <f t="shared" si="27"/>
        <v>174</v>
      </c>
      <c r="AC86">
        <v>0</v>
      </c>
      <c r="AD86">
        <f t="shared" si="12"/>
        <v>2</v>
      </c>
      <c r="AE86">
        <f t="shared" si="13"/>
        <v>2</v>
      </c>
      <c r="AF86" t="s">
        <v>103</v>
      </c>
    </row>
    <row r="87" spans="1:32" x14ac:dyDescent="0.2">
      <c r="A87" s="1" t="s">
        <v>423</v>
      </c>
      <c r="B87" s="1" t="s">
        <v>202</v>
      </c>
      <c r="C87" s="1">
        <v>116</v>
      </c>
      <c r="W87" t="s">
        <v>75</v>
      </c>
      <c r="X87" t="s">
        <v>244</v>
      </c>
      <c r="Y87">
        <f t="shared" si="23"/>
        <v>87</v>
      </c>
      <c r="Z87">
        <v>0</v>
      </c>
      <c r="AA87">
        <f t="shared" si="26"/>
        <v>174</v>
      </c>
      <c r="AB87">
        <f t="shared" si="27"/>
        <v>174</v>
      </c>
      <c r="AC87">
        <v>0</v>
      </c>
      <c r="AD87">
        <f t="shared" si="12"/>
        <v>2</v>
      </c>
      <c r="AE87">
        <f t="shared" si="13"/>
        <v>2</v>
      </c>
      <c r="AF87" t="s">
        <v>103</v>
      </c>
    </row>
    <row r="88" spans="1:32" x14ac:dyDescent="0.2">
      <c r="A88" s="1" t="s">
        <v>423</v>
      </c>
      <c r="B88" s="1" t="s">
        <v>203</v>
      </c>
      <c r="C88" s="1">
        <v>116</v>
      </c>
      <c r="W88" t="s">
        <v>75</v>
      </c>
      <c r="X88" t="s">
        <v>245</v>
      </c>
      <c r="Y88">
        <f t="shared" si="23"/>
        <v>87</v>
      </c>
      <c r="Z88">
        <v>0</v>
      </c>
      <c r="AA88">
        <f t="shared" si="26"/>
        <v>174</v>
      </c>
      <c r="AB88">
        <f t="shared" si="27"/>
        <v>174</v>
      </c>
      <c r="AC88">
        <v>0</v>
      </c>
      <c r="AD88">
        <f t="shared" si="12"/>
        <v>2</v>
      </c>
      <c r="AE88">
        <f t="shared" si="13"/>
        <v>2</v>
      </c>
      <c r="AF88" t="s">
        <v>103</v>
      </c>
    </row>
    <row r="89" spans="1:32" x14ac:dyDescent="0.2">
      <c r="A89" s="1" t="s">
        <v>424</v>
      </c>
      <c r="B89" s="1" t="s">
        <v>204</v>
      </c>
      <c r="C89" s="1">
        <v>72</v>
      </c>
      <c r="W89" t="s">
        <v>76</v>
      </c>
      <c r="X89" t="s">
        <v>246</v>
      </c>
      <c r="Y89">
        <f t="shared" si="23"/>
        <v>170</v>
      </c>
      <c r="Z89">
        <v>0</v>
      </c>
      <c r="AA89">
        <f t="shared" si="26"/>
        <v>340</v>
      </c>
      <c r="AB89">
        <f t="shared" si="27"/>
        <v>340</v>
      </c>
      <c r="AC89">
        <v>0</v>
      </c>
      <c r="AD89">
        <f t="shared" si="12"/>
        <v>2</v>
      </c>
      <c r="AE89">
        <f t="shared" si="13"/>
        <v>2</v>
      </c>
      <c r="AF89" t="s">
        <v>103</v>
      </c>
    </row>
    <row r="90" spans="1:32" x14ac:dyDescent="0.2">
      <c r="A90" s="1" t="s">
        <v>425</v>
      </c>
      <c r="B90" s="1" t="s">
        <v>205</v>
      </c>
      <c r="C90" s="1">
        <v>106</v>
      </c>
      <c r="W90" t="s">
        <v>76</v>
      </c>
      <c r="X90" t="s">
        <v>247</v>
      </c>
      <c r="Y90">
        <f t="shared" si="23"/>
        <v>170</v>
      </c>
      <c r="Z90">
        <v>0</v>
      </c>
      <c r="AA90">
        <f t="shared" si="26"/>
        <v>340</v>
      </c>
      <c r="AB90">
        <f t="shared" si="27"/>
        <v>340</v>
      </c>
      <c r="AC90">
        <v>0</v>
      </c>
      <c r="AD90">
        <f t="shared" si="12"/>
        <v>2</v>
      </c>
      <c r="AE90">
        <f t="shared" si="13"/>
        <v>2</v>
      </c>
      <c r="AF90" t="s">
        <v>103</v>
      </c>
    </row>
    <row r="91" spans="1:32" x14ac:dyDescent="0.2">
      <c r="A91" s="1" t="s">
        <v>426</v>
      </c>
      <c r="B91" s="1" t="s">
        <v>206</v>
      </c>
      <c r="C91" s="1">
        <v>85</v>
      </c>
      <c r="W91" t="s">
        <v>77</v>
      </c>
      <c r="X91" t="s">
        <v>248</v>
      </c>
      <c r="Y91">
        <f t="shared" si="23"/>
        <v>292</v>
      </c>
      <c r="Z91">
        <v>0</v>
      </c>
      <c r="AA91">
        <f t="shared" si="26"/>
        <v>584</v>
      </c>
      <c r="AB91">
        <f t="shared" si="27"/>
        <v>584</v>
      </c>
      <c r="AC91">
        <v>0</v>
      </c>
      <c r="AD91">
        <f t="shared" si="12"/>
        <v>2</v>
      </c>
      <c r="AE91">
        <f t="shared" si="13"/>
        <v>2</v>
      </c>
      <c r="AF91" t="s">
        <v>103</v>
      </c>
    </row>
    <row r="92" spans="1:32" x14ac:dyDescent="0.2">
      <c r="A92" s="1" t="s">
        <v>427</v>
      </c>
      <c r="B92" s="1" t="s">
        <v>207</v>
      </c>
      <c r="C92" s="1">
        <v>130</v>
      </c>
      <c r="W92" t="s">
        <v>77</v>
      </c>
      <c r="X92" t="s">
        <v>249</v>
      </c>
      <c r="Y92">
        <f t="shared" si="23"/>
        <v>292</v>
      </c>
      <c r="Z92">
        <v>0</v>
      </c>
      <c r="AA92">
        <f t="shared" si="26"/>
        <v>584</v>
      </c>
      <c r="AB92">
        <f t="shared" si="27"/>
        <v>584</v>
      </c>
      <c r="AC92">
        <v>0</v>
      </c>
      <c r="AD92">
        <f t="shared" si="12"/>
        <v>2</v>
      </c>
      <c r="AE92">
        <f t="shared" si="13"/>
        <v>2</v>
      </c>
      <c r="AF92" t="s">
        <v>103</v>
      </c>
    </row>
    <row r="93" spans="1:32" x14ac:dyDescent="0.2">
      <c r="A93" s="1" t="s">
        <v>57</v>
      </c>
      <c r="B93" s="1" t="s">
        <v>208</v>
      </c>
      <c r="C93" s="1">
        <v>181</v>
      </c>
      <c r="W93" t="s">
        <v>78</v>
      </c>
      <c r="X93" t="s">
        <v>250</v>
      </c>
      <c r="Y93">
        <f t="shared" si="23"/>
        <v>510</v>
      </c>
      <c r="Z93">
        <v>0</v>
      </c>
      <c r="AA93">
        <f t="shared" si="26"/>
        <v>1020</v>
      </c>
      <c r="AB93">
        <f t="shared" si="27"/>
        <v>1020</v>
      </c>
      <c r="AC93">
        <v>0</v>
      </c>
      <c r="AD93">
        <f t="shared" ref="AD93:AD139" si="28">AA93/Y93</f>
        <v>2</v>
      </c>
      <c r="AE93">
        <f t="shared" ref="AE93:AE139" si="29">AB93/Y93</f>
        <v>2</v>
      </c>
      <c r="AF93" t="s">
        <v>104</v>
      </c>
    </row>
    <row r="94" spans="1:32" x14ac:dyDescent="0.2">
      <c r="A94" s="1" t="s">
        <v>57</v>
      </c>
      <c r="B94" s="1" t="s">
        <v>209</v>
      </c>
      <c r="C94" s="1">
        <v>181</v>
      </c>
      <c r="W94" t="s">
        <v>79</v>
      </c>
      <c r="X94" t="s">
        <v>251</v>
      </c>
      <c r="Y94">
        <f t="shared" si="23"/>
        <v>56</v>
      </c>
      <c r="Z94">
        <v>0</v>
      </c>
      <c r="AA94">
        <f t="shared" si="26"/>
        <v>112</v>
      </c>
      <c r="AB94">
        <f t="shared" si="27"/>
        <v>112</v>
      </c>
      <c r="AC94">
        <v>0</v>
      </c>
      <c r="AD94">
        <f t="shared" si="28"/>
        <v>2</v>
      </c>
      <c r="AE94">
        <f t="shared" si="29"/>
        <v>2</v>
      </c>
      <c r="AF94" t="s">
        <v>103</v>
      </c>
    </row>
    <row r="95" spans="1:32" x14ac:dyDescent="0.2">
      <c r="A95" s="1" t="s">
        <v>57</v>
      </c>
      <c r="B95" s="1" t="s">
        <v>210</v>
      </c>
      <c r="C95" s="1">
        <v>181</v>
      </c>
      <c r="W95" t="s">
        <v>79</v>
      </c>
      <c r="X95" t="s">
        <v>252</v>
      </c>
      <c r="Y95">
        <f t="shared" si="23"/>
        <v>56</v>
      </c>
      <c r="Z95">
        <v>0</v>
      </c>
      <c r="AA95">
        <f t="shared" si="26"/>
        <v>112</v>
      </c>
      <c r="AB95">
        <f t="shared" si="27"/>
        <v>112</v>
      </c>
      <c r="AC95">
        <v>0</v>
      </c>
      <c r="AD95">
        <f t="shared" si="28"/>
        <v>2</v>
      </c>
      <c r="AE95">
        <f t="shared" si="29"/>
        <v>2</v>
      </c>
      <c r="AF95" t="s">
        <v>103</v>
      </c>
    </row>
    <row r="96" spans="1:32" x14ac:dyDescent="0.2">
      <c r="A96" s="1" t="s">
        <v>57</v>
      </c>
      <c r="B96" s="1" t="s">
        <v>211</v>
      </c>
      <c r="C96" s="1">
        <v>181</v>
      </c>
      <c r="W96" t="s">
        <v>79</v>
      </c>
      <c r="X96" t="s">
        <v>253</v>
      </c>
      <c r="Y96">
        <f t="shared" si="23"/>
        <v>56</v>
      </c>
      <c r="Z96">
        <v>0</v>
      </c>
      <c r="AA96">
        <f t="shared" si="26"/>
        <v>112</v>
      </c>
      <c r="AB96">
        <f t="shared" si="27"/>
        <v>112</v>
      </c>
      <c r="AC96">
        <v>0</v>
      </c>
      <c r="AD96">
        <f t="shared" si="28"/>
        <v>2</v>
      </c>
      <c r="AE96">
        <f t="shared" si="29"/>
        <v>2</v>
      </c>
      <c r="AF96" t="s">
        <v>103</v>
      </c>
    </row>
    <row r="97" spans="1:32" x14ac:dyDescent="0.2">
      <c r="A97" s="1" t="s">
        <v>58</v>
      </c>
      <c r="B97" s="1" t="s">
        <v>212</v>
      </c>
      <c r="C97" s="18">
        <v>92.5</v>
      </c>
      <c r="W97" t="s">
        <v>79</v>
      </c>
      <c r="X97" t="s">
        <v>254</v>
      </c>
      <c r="Y97">
        <f t="shared" si="23"/>
        <v>56</v>
      </c>
      <c r="Z97">
        <v>0</v>
      </c>
      <c r="AA97">
        <f t="shared" si="26"/>
        <v>112</v>
      </c>
      <c r="AB97">
        <f t="shared" si="27"/>
        <v>112</v>
      </c>
      <c r="AC97">
        <v>0</v>
      </c>
      <c r="AD97">
        <f t="shared" si="28"/>
        <v>2</v>
      </c>
      <c r="AE97">
        <f t="shared" si="29"/>
        <v>2</v>
      </c>
      <c r="AF97" t="s">
        <v>103</v>
      </c>
    </row>
    <row r="98" spans="1:32" x14ac:dyDescent="0.2">
      <c r="A98" s="1" t="s">
        <v>58</v>
      </c>
      <c r="B98" s="1" t="s">
        <v>213</v>
      </c>
      <c r="C98" s="1">
        <v>92.5</v>
      </c>
      <c r="W98" t="s">
        <v>79</v>
      </c>
      <c r="X98" t="s">
        <v>255</v>
      </c>
      <c r="Y98">
        <f t="shared" si="23"/>
        <v>56</v>
      </c>
      <c r="Z98">
        <v>0</v>
      </c>
      <c r="AA98">
        <f t="shared" si="26"/>
        <v>112</v>
      </c>
      <c r="AB98">
        <f t="shared" si="27"/>
        <v>112</v>
      </c>
      <c r="AC98">
        <v>0</v>
      </c>
      <c r="AD98">
        <f t="shared" si="28"/>
        <v>2</v>
      </c>
      <c r="AE98">
        <f t="shared" si="29"/>
        <v>2</v>
      </c>
      <c r="AF98" t="s">
        <v>103</v>
      </c>
    </row>
    <row r="99" spans="1:32" x14ac:dyDescent="0.2">
      <c r="A99" s="1" t="s">
        <v>59</v>
      </c>
      <c r="B99" s="1" t="s">
        <v>214</v>
      </c>
      <c r="C99" s="1">
        <v>440</v>
      </c>
      <c r="W99" t="s">
        <v>79</v>
      </c>
      <c r="X99" t="s">
        <v>256</v>
      </c>
      <c r="Y99">
        <f t="shared" ref="Y99:Y124" si="30">VLOOKUP(X99,Gmax,2,FALSE)</f>
        <v>56</v>
      </c>
      <c r="Z99">
        <v>0</v>
      </c>
      <c r="AA99">
        <f t="shared" si="26"/>
        <v>112</v>
      </c>
      <c r="AB99">
        <f t="shared" si="27"/>
        <v>112</v>
      </c>
      <c r="AC99">
        <v>0</v>
      </c>
      <c r="AD99">
        <f t="shared" si="28"/>
        <v>2</v>
      </c>
      <c r="AE99">
        <f t="shared" si="29"/>
        <v>2</v>
      </c>
      <c r="AF99" t="s">
        <v>103</v>
      </c>
    </row>
    <row r="100" spans="1:32" x14ac:dyDescent="0.2">
      <c r="A100" s="1" t="s">
        <v>60</v>
      </c>
      <c r="B100" s="1" t="s">
        <v>215</v>
      </c>
      <c r="C100" s="1">
        <v>166</v>
      </c>
      <c r="W100" t="s">
        <v>80</v>
      </c>
      <c r="X100" t="s">
        <v>257</v>
      </c>
      <c r="Y100">
        <f t="shared" si="30"/>
        <v>216</v>
      </c>
      <c r="Z100">
        <v>0</v>
      </c>
      <c r="AA100">
        <f t="shared" si="26"/>
        <v>432</v>
      </c>
      <c r="AB100">
        <f t="shared" si="27"/>
        <v>432</v>
      </c>
      <c r="AC100">
        <v>0</v>
      </c>
      <c r="AD100">
        <f t="shared" si="28"/>
        <v>2</v>
      </c>
      <c r="AE100">
        <f t="shared" si="29"/>
        <v>2</v>
      </c>
      <c r="AF100" t="s">
        <v>103</v>
      </c>
    </row>
    <row r="101" spans="1:32" x14ac:dyDescent="0.2">
      <c r="A101" s="1" t="s">
        <v>60</v>
      </c>
      <c r="B101" s="1" t="s">
        <v>216</v>
      </c>
      <c r="C101" s="1">
        <v>166</v>
      </c>
      <c r="W101" t="s">
        <v>81</v>
      </c>
      <c r="X101" t="s">
        <v>258</v>
      </c>
      <c r="Y101">
        <f t="shared" si="30"/>
        <v>47</v>
      </c>
      <c r="Z101">
        <v>0</v>
      </c>
      <c r="AA101">
        <f t="shared" si="26"/>
        <v>94</v>
      </c>
      <c r="AB101">
        <f t="shared" si="27"/>
        <v>94</v>
      </c>
      <c r="AC101">
        <v>0</v>
      </c>
      <c r="AD101">
        <f t="shared" si="28"/>
        <v>2</v>
      </c>
      <c r="AE101">
        <f t="shared" si="29"/>
        <v>2</v>
      </c>
      <c r="AF101" t="s">
        <v>103</v>
      </c>
    </row>
    <row r="102" spans="1:32" x14ac:dyDescent="0.2">
      <c r="A102" s="1" t="s">
        <v>60</v>
      </c>
      <c r="B102" s="1" t="s">
        <v>217</v>
      </c>
      <c r="C102" s="1">
        <v>166</v>
      </c>
      <c r="W102" t="s">
        <v>81</v>
      </c>
      <c r="X102" t="s">
        <v>259</v>
      </c>
      <c r="Y102">
        <f t="shared" si="30"/>
        <v>47</v>
      </c>
      <c r="Z102">
        <v>0</v>
      </c>
      <c r="AA102">
        <f t="shared" si="26"/>
        <v>94</v>
      </c>
      <c r="AB102">
        <f t="shared" si="27"/>
        <v>94</v>
      </c>
      <c r="AC102">
        <v>0</v>
      </c>
      <c r="AD102">
        <f t="shared" si="28"/>
        <v>2</v>
      </c>
      <c r="AE102">
        <f t="shared" si="29"/>
        <v>2</v>
      </c>
      <c r="AF102" t="s">
        <v>103</v>
      </c>
    </row>
    <row r="103" spans="1:32" x14ac:dyDescent="0.2">
      <c r="A103" s="1" t="s">
        <v>60</v>
      </c>
      <c r="B103" s="1" t="s">
        <v>218</v>
      </c>
      <c r="C103" s="1">
        <v>166</v>
      </c>
      <c r="W103" t="s">
        <v>81</v>
      </c>
      <c r="X103" t="s">
        <v>260</v>
      </c>
      <c r="Y103">
        <f t="shared" si="30"/>
        <v>49</v>
      </c>
      <c r="Z103">
        <v>0</v>
      </c>
      <c r="AA103">
        <f t="shared" si="26"/>
        <v>98</v>
      </c>
      <c r="AB103">
        <f t="shared" si="27"/>
        <v>98</v>
      </c>
      <c r="AC103">
        <v>0</v>
      </c>
      <c r="AD103">
        <f t="shared" si="28"/>
        <v>2</v>
      </c>
      <c r="AE103">
        <f t="shared" si="29"/>
        <v>2</v>
      </c>
      <c r="AF103" t="s">
        <v>103</v>
      </c>
    </row>
    <row r="104" spans="1:32" x14ac:dyDescent="0.2">
      <c r="A104" s="1" t="s">
        <v>61</v>
      </c>
      <c r="B104" s="1" t="s">
        <v>219</v>
      </c>
      <c r="C104" s="1">
        <v>37</v>
      </c>
      <c r="W104" t="s">
        <v>82</v>
      </c>
      <c r="X104" t="s">
        <v>261</v>
      </c>
      <c r="Y104">
        <f t="shared" si="30"/>
        <v>42</v>
      </c>
      <c r="Z104">
        <v>0</v>
      </c>
      <c r="AA104">
        <f t="shared" si="26"/>
        <v>84</v>
      </c>
      <c r="AB104">
        <f t="shared" si="27"/>
        <v>84</v>
      </c>
      <c r="AC104">
        <v>0</v>
      </c>
      <c r="AD104">
        <f t="shared" si="28"/>
        <v>2</v>
      </c>
      <c r="AE104">
        <f t="shared" si="29"/>
        <v>2</v>
      </c>
      <c r="AF104" t="s">
        <v>103</v>
      </c>
    </row>
    <row r="105" spans="1:32" x14ac:dyDescent="0.2">
      <c r="A105" s="1" t="s">
        <v>62</v>
      </c>
      <c r="B105" s="1" t="s">
        <v>220</v>
      </c>
      <c r="C105" s="1">
        <v>168</v>
      </c>
      <c r="W105" t="s">
        <v>82</v>
      </c>
      <c r="X105" t="s">
        <v>262</v>
      </c>
      <c r="Y105">
        <f t="shared" si="30"/>
        <v>42</v>
      </c>
      <c r="Z105">
        <v>0</v>
      </c>
      <c r="AA105">
        <f t="shared" si="26"/>
        <v>84</v>
      </c>
      <c r="AB105">
        <f t="shared" si="27"/>
        <v>84</v>
      </c>
      <c r="AC105">
        <v>0</v>
      </c>
      <c r="AD105">
        <f t="shared" si="28"/>
        <v>2</v>
      </c>
      <c r="AE105">
        <f t="shared" si="29"/>
        <v>2</v>
      </c>
      <c r="AF105" t="s">
        <v>103</v>
      </c>
    </row>
    <row r="106" spans="1:32" x14ac:dyDescent="0.2">
      <c r="A106" s="1" t="s">
        <v>62</v>
      </c>
      <c r="B106" s="1" t="s">
        <v>221</v>
      </c>
      <c r="C106" s="1">
        <v>181</v>
      </c>
      <c r="W106" t="s">
        <v>83</v>
      </c>
      <c r="X106" t="s">
        <v>263</v>
      </c>
      <c r="Y106">
        <f t="shared" si="30"/>
        <v>90</v>
      </c>
      <c r="Z106">
        <v>0</v>
      </c>
      <c r="AA106">
        <f t="shared" si="26"/>
        <v>180</v>
      </c>
      <c r="AB106">
        <f t="shared" si="27"/>
        <v>180</v>
      </c>
      <c r="AC106">
        <v>0</v>
      </c>
      <c r="AD106">
        <f t="shared" si="28"/>
        <v>2</v>
      </c>
      <c r="AE106">
        <f t="shared" si="29"/>
        <v>2</v>
      </c>
      <c r="AF106" t="s">
        <v>103</v>
      </c>
    </row>
    <row r="107" spans="1:32" x14ac:dyDescent="0.2">
      <c r="A107" s="1" t="s">
        <v>62</v>
      </c>
      <c r="B107" s="1" t="s">
        <v>222</v>
      </c>
      <c r="C107" s="1">
        <v>181</v>
      </c>
      <c r="W107" t="s">
        <v>84</v>
      </c>
      <c r="X107" t="s">
        <v>264</v>
      </c>
      <c r="Y107">
        <f t="shared" si="30"/>
        <v>188</v>
      </c>
      <c r="Z107">
        <f>VLOOKUP(X107,Gmin,2,FALSE)</f>
        <v>110</v>
      </c>
      <c r="AA107">
        <f>VLOOKUP(X107,G_limits,3,FALSE)*60</f>
        <v>160.01999999999998</v>
      </c>
      <c r="AB107">
        <f>VLOOKUP(X107,G_limits,4,FALSE)*60</f>
        <v>160.01999999999998</v>
      </c>
      <c r="AC107">
        <f>VLOOKUP(X107,G_limits,2,FALSE)</f>
        <v>6</v>
      </c>
      <c r="AD107">
        <f t="shared" si="28"/>
        <v>0.85117021276595739</v>
      </c>
      <c r="AE107">
        <f t="shared" si="29"/>
        <v>0.85117021276595739</v>
      </c>
      <c r="AF107" t="s">
        <v>26</v>
      </c>
    </row>
    <row r="108" spans="1:32" x14ac:dyDescent="0.2">
      <c r="A108" s="1" t="s">
        <v>63</v>
      </c>
      <c r="B108" s="1" t="s">
        <v>223</v>
      </c>
      <c r="C108" s="1">
        <v>173</v>
      </c>
      <c r="W108" t="s">
        <v>85</v>
      </c>
      <c r="X108" t="s">
        <v>265</v>
      </c>
      <c r="Y108">
        <f t="shared" si="30"/>
        <v>529</v>
      </c>
      <c r="Z108">
        <f>VLOOKUP(X108,Gmin,2,FALSE)</f>
        <v>110</v>
      </c>
      <c r="AA108">
        <f>VLOOKUP(X108,G_limits,3,FALSE)*60</f>
        <v>600</v>
      </c>
      <c r="AB108">
        <f>VLOOKUP(X108,G_limits,4,FALSE)*60</f>
        <v>600</v>
      </c>
      <c r="AC108">
        <f>VLOOKUP(X108,G_limits,2,FALSE)</f>
        <v>4</v>
      </c>
      <c r="AD108">
        <f t="shared" si="28"/>
        <v>1.1342155009451795</v>
      </c>
      <c r="AE108">
        <f t="shared" si="29"/>
        <v>1.1342155009451795</v>
      </c>
      <c r="AF108" t="s">
        <v>26</v>
      </c>
    </row>
    <row r="109" spans="1:32" x14ac:dyDescent="0.2">
      <c r="A109" s="1" t="s">
        <v>63</v>
      </c>
      <c r="B109" s="1" t="s">
        <v>224</v>
      </c>
      <c r="C109" s="1">
        <v>173</v>
      </c>
      <c r="W109" t="s">
        <v>86</v>
      </c>
      <c r="X109" t="s">
        <v>266</v>
      </c>
      <c r="Y109">
        <f t="shared" si="30"/>
        <v>29</v>
      </c>
      <c r="Z109">
        <v>0</v>
      </c>
      <c r="AA109">
        <f>2*Y109</f>
        <v>58</v>
      </c>
      <c r="AB109">
        <f>2*Y109</f>
        <v>58</v>
      </c>
      <c r="AC109">
        <v>0</v>
      </c>
      <c r="AD109">
        <f t="shared" si="28"/>
        <v>2</v>
      </c>
      <c r="AE109">
        <f t="shared" si="29"/>
        <v>2</v>
      </c>
      <c r="AF109" t="s">
        <v>103</v>
      </c>
    </row>
    <row r="110" spans="1:32" x14ac:dyDescent="0.2">
      <c r="A110" s="1" t="s">
        <v>63</v>
      </c>
      <c r="B110" s="1" t="s">
        <v>225</v>
      </c>
      <c r="C110" s="1">
        <v>173</v>
      </c>
      <c r="W110" t="s">
        <v>86</v>
      </c>
      <c r="X110" t="s">
        <v>267</v>
      </c>
      <c r="Y110">
        <f t="shared" si="30"/>
        <v>29</v>
      </c>
      <c r="Z110">
        <v>0</v>
      </c>
      <c r="AA110">
        <f t="shared" ref="AA110:AA124" si="31">2*Y110</f>
        <v>58</v>
      </c>
      <c r="AB110">
        <f t="shared" ref="AB110:AB124" si="32">2*Y110</f>
        <v>58</v>
      </c>
      <c r="AC110">
        <v>0</v>
      </c>
      <c r="AD110">
        <f t="shared" si="28"/>
        <v>2</v>
      </c>
      <c r="AE110">
        <f t="shared" si="29"/>
        <v>2</v>
      </c>
      <c r="AF110" t="s">
        <v>103</v>
      </c>
    </row>
    <row r="111" spans="1:32" x14ac:dyDescent="0.2">
      <c r="A111" s="1" t="s">
        <v>64</v>
      </c>
      <c r="B111" s="1" t="s">
        <v>226</v>
      </c>
      <c r="C111" s="1">
        <v>144</v>
      </c>
      <c r="W111" t="s">
        <v>86</v>
      </c>
      <c r="X111" t="s">
        <v>268</v>
      </c>
      <c r="Y111">
        <f t="shared" si="30"/>
        <v>23</v>
      </c>
      <c r="Z111">
        <v>0</v>
      </c>
      <c r="AA111">
        <f t="shared" si="31"/>
        <v>46</v>
      </c>
      <c r="AB111">
        <f t="shared" si="32"/>
        <v>46</v>
      </c>
      <c r="AC111">
        <v>0</v>
      </c>
      <c r="AD111">
        <f t="shared" si="28"/>
        <v>2</v>
      </c>
      <c r="AE111">
        <f t="shared" si="29"/>
        <v>2</v>
      </c>
      <c r="AF111" t="s">
        <v>103</v>
      </c>
    </row>
    <row r="112" spans="1:32" x14ac:dyDescent="0.2">
      <c r="A112" s="1" t="s">
        <v>65</v>
      </c>
      <c r="B112" s="1" t="s">
        <v>227</v>
      </c>
      <c r="C112" s="1">
        <v>630</v>
      </c>
      <c r="W112" t="s">
        <v>86</v>
      </c>
      <c r="X112" t="s">
        <v>269</v>
      </c>
      <c r="Y112">
        <f t="shared" si="30"/>
        <v>23</v>
      </c>
      <c r="Z112">
        <v>0</v>
      </c>
      <c r="AA112">
        <f t="shared" si="31"/>
        <v>46</v>
      </c>
      <c r="AB112">
        <f t="shared" si="32"/>
        <v>46</v>
      </c>
      <c r="AC112">
        <v>0</v>
      </c>
      <c r="AD112">
        <f t="shared" si="28"/>
        <v>2</v>
      </c>
      <c r="AE112">
        <f t="shared" si="29"/>
        <v>2</v>
      </c>
      <c r="AF112" t="s">
        <v>103</v>
      </c>
    </row>
    <row r="113" spans="1:32" x14ac:dyDescent="0.2">
      <c r="A113" s="1" t="s">
        <v>66</v>
      </c>
      <c r="B113" s="1" t="s">
        <v>228</v>
      </c>
      <c r="C113" s="1">
        <v>173</v>
      </c>
      <c r="W113" t="s">
        <v>86</v>
      </c>
      <c r="X113" t="s">
        <v>270</v>
      </c>
      <c r="Y113">
        <f t="shared" si="30"/>
        <v>120</v>
      </c>
      <c r="Z113">
        <v>0</v>
      </c>
      <c r="AA113">
        <f t="shared" si="31"/>
        <v>240</v>
      </c>
      <c r="AB113">
        <f t="shared" si="32"/>
        <v>240</v>
      </c>
      <c r="AC113">
        <v>0</v>
      </c>
      <c r="AD113">
        <f t="shared" si="28"/>
        <v>2</v>
      </c>
      <c r="AE113">
        <f t="shared" si="29"/>
        <v>2</v>
      </c>
      <c r="AF113" t="s">
        <v>103</v>
      </c>
    </row>
    <row r="114" spans="1:32" x14ac:dyDescent="0.2">
      <c r="A114" s="1" t="s">
        <v>66</v>
      </c>
      <c r="B114" s="1" t="s">
        <v>229</v>
      </c>
      <c r="C114" s="1">
        <v>173</v>
      </c>
      <c r="W114" t="s">
        <v>87</v>
      </c>
      <c r="X114" t="s">
        <v>271</v>
      </c>
      <c r="Y114">
        <f t="shared" si="30"/>
        <v>120</v>
      </c>
      <c r="Z114">
        <v>0</v>
      </c>
      <c r="AA114">
        <f t="shared" si="31"/>
        <v>240</v>
      </c>
      <c r="AB114">
        <f t="shared" si="32"/>
        <v>240</v>
      </c>
      <c r="AC114">
        <v>0</v>
      </c>
      <c r="AD114">
        <f t="shared" si="28"/>
        <v>2</v>
      </c>
      <c r="AE114">
        <f t="shared" si="29"/>
        <v>2</v>
      </c>
      <c r="AF114" t="s">
        <v>104</v>
      </c>
    </row>
    <row r="115" spans="1:32" x14ac:dyDescent="0.2">
      <c r="A115" s="1" t="s">
        <v>67</v>
      </c>
      <c r="B115" s="1" t="s">
        <v>230</v>
      </c>
      <c r="C115" s="1">
        <v>34</v>
      </c>
      <c r="W115" t="s">
        <v>87</v>
      </c>
      <c r="X115" t="s">
        <v>272</v>
      </c>
      <c r="Y115">
        <f t="shared" si="30"/>
        <v>120</v>
      </c>
      <c r="Z115">
        <v>0</v>
      </c>
      <c r="AA115">
        <f t="shared" si="31"/>
        <v>240</v>
      </c>
      <c r="AB115">
        <f t="shared" si="32"/>
        <v>240</v>
      </c>
      <c r="AC115">
        <v>0</v>
      </c>
      <c r="AD115">
        <f t="shared" si="28"/>
        <v>2</v>
      </c>
      <c r="AE115">
        <f t="shared" si="29"/>
        <v>2</v>
      </c>
      <c r="AF115" t="s">
        <v>104</v>
      </c>
    </row>
    <row r="116" spans="1:32" x14ac:dyDescent="0.2">
      <c r="A116" s="1" t="s">
        <v>67</v>
      </c>
      <c r="B116" s="1" t="s">
        <v>231</v>
      </c>
      <c r="C116" s="1">
        <v>34</v>
      </c>
      <c r="W116" t="s">
        <v>87</v>
      </c>
      <c r="X116" t="s">
        <v>273</v>
      </c>
      <c r="Y116">
        <f t="shared" si="30"/>
        <v>120</v>
      </c>
      <c r="Z116">
        <v>0</v>
      </c>
      <c r="AA116">
        <f t="shared" si="31"/>
        <v>240</v>
      </c>
      <c r="AB116">
        <f t="shared" si="32"/>
        <v>240</v>
      </c>
      <c r="AC116">
        <v>0</v>
      </c>
      <c r="AD116">
        <f t="shared" si="28"/>
        <v>2</v>
      </c>
      <c r="AE116">
        <f t="shared" si="29"/>
        <v>2</v>
      </c>
      <c r="AF116" t="s">
        <v>104</v>
      </c>
    </row>
    <row r="117" spans="1:32" x14ac:dyDescent="0.2">
      <c r="A117" s="1" t="s">
        <v>68</v>
      </c>
      <c r="B117" s="1" t="s">
        <v>232</v>
      </c>
      <c r="C117" s="1">
        <v>365</v>
      </c>
      <c r="W117" t="s">
        <v>87</v>
      </c>
      <c r="X117" t="s">
        <v>274</v>
      </c>
      <c r="Y117">
        <f t="shared" si="30"/>
        <v>120</v>
      </c>
      <c r="Z117">
        <v>0</v>
      </c>
      <c r="AA117">
        <f t="shared" si="31"/>
        <v>240</v>
      </c>
      <c r="AB117">
        <f t="shared" si="32"/>
        <v>240</v>
      </c>
      <c r="AC117">
        <v>0</v>
      </c>
      <c r="AD117">
        <f t="shared" si="28"/>
        <v>2</v>
      </c>
      <c r="AE117">
        <f t="shared" si="29"/>
        <v>2</v>
      </c>
      <c r="AF117" t="s">
        <v>104</v>
      </c>
    </row>
    <row r="118" spans="1:32" x14ac:dyDescent="0.2">
      <c r="A118" s="1" t="s">
        <v>69</v>
      </c>
      <c r="B118" s="1" t="s">
        <v>233</v>
      </c>
      <c r="C118" s="1">
        <v>161</v>
      </c>
      <c r="W118" t="s">
        <v>88</v>
      </c>
      <c r="X118" t="s">
        <v>275</v>
      </c>
      <c r="Y118">
        <f t="shared" si="30"/>
        <v>200</v>
      </c>
      <c r="Z118">
        <v>0</v>
      </c>
      <c r="AA118">
        <f t="shared" si="31"/>
        <v>400</v>
      </c>
      <c r="AB118">
        <f t="shared" si="32"/>
        <v>400</v>
      </c>
      <c r="AC118">
        <v>0</v>
      </c>
      <c r="AD118">
        <f t="shared" si="28"/>
        <v>2</v>
      </c>
      <c r="AE118">
        <f t="shared" si="29"/>
        <v>2</v>
      </c>
      <c r="AF118" t="s">
        <v>104</v>
      </c>
    </row>
    <row r="119" spans="1:32" x14ac:dyDescent="0.2">
      <c r="A119" s="1" t="s">
        <v>70</v>
      </c>
      <c r="B119" s="1" t="s">
        <v>234</v>
      </c>
      <c r="C119" s="1">
        <v>82</v>
      </c>
      <c r="W119" t="s">
        <v>88</v>
      </c>
      <c r="X119" t="s">
        <v>276</v>
      </c>
      <c r="Y119">
        <f t="shared" si="30"/>
        <v>200</v>
      </c>
      <c r="Z119">
        <v>0</v>
      </c>
      <c r="AA119">
        <f t="shared" si="31"/>
        <v>400</v>
      </c>
      <c r="AB119">
        <f t="shared" si="32"/>
        <v>400</v>
      </c>
      <c r="AC119">
        <v>0</v>
      </c>
      <c r="AD119">
        <f t="shared" si="28"/>
        <v>2</v>
      </c>
      <c r="AE119">
        <f t="shared" si="29"/>
        <v>2</v>
      </c>
      <c r="AF119" t="s">
        <v>104</v>
      </c>
    </row>
    <row r="120" spans="1:32" x14ac:dyDescent="0.2">
      <c r="A120" s="1" t="s">
        <v>71</v>
      </c>
      <c r="B120" s="1" t="s">
        <v>235</v>
      </c>
      <c r="C120" s="1">
        <v>165</v>
      </c>
      <c r="W120" t="s">
        <v>88</v>
      </c>
      <c r="X120" t="s">
        <v>277</v>
      </c>
      <c r="Y120">
        <f t="shared" si="30"/>
        <v>200</v>
      </c>
      <c r="Z120">
        <v>0</v>
      </c>
      <c r="AA120">
        <f t="shared" si="31"/>
        <v>400</v>
      </c>
      <c r="AB120">
        <f t="shared" si="32"/>
        <v>400</v>
      </c>
      <c r="AC120">
        <v>0</v>
      </c>
      <c r="AD120">
        <f t="shared" si="28"/>
        <v>2</v>
      </c>
      <c r="AE120">
        <f t="shared" si="29"/>
        <v>2</v>
      </c>
      <c r="AF120" t="s">
        <v>104</v>
      </c>
    </row>
    <row r="121" spans="1:32" x14ac:dyDescent="0.2">
      <c r="A121" s="1" t="s">
        <v>72</v>
      </c>
      <c r="B121" s="1" t="s">
        <v>236</v>
      </c>
      <c r="C121" s="1">
        <v>170</v>
      </c>
      <c r="W121" t="s">
        <v>88</v>
      </c>
      <c r="X121" t="s">
        <v>278</v>
      </c>
      <c r="Y121">
        <f t="shared" si="30"/>
        <v>200</v>
      </c>
      <c r="Z121">
        <v>0</v>
      </c>
      <c r="AA121">
        <f t="shared" si="31"/>
        <v>400</v>
      </c>
      <c r="AB121">
        <f t="shared" si="32"/>
        <v>400</v>
      </c>
      <c r="AC121">
        <v>0</v>
      </c>
      <c r="AD121">
        <f t="shared" si="28"/>
        <v>2</v>
      </c>
      <c r="AE121">
        <f t="shared" si="29"/>
        <v>2</v>
      </c>
      <c r="AF121" t="s">
        <v>104</v>
      </c>
    </row>
    <row r="122" spans="1:32" x14ac:dyDescent="0.2">
      <c r="A122" s="1" t="s">
        <v>73</v>
      </c>
      <c r="B122" s="1" t="s">
        <v>237</v>
      </c>
      <c r="C122" s="1">
        <v>40</v>
      </c>
      <c r="W122" t="s">
        <v>89</v>
      </c>
      <c r="X122" t="s">
        <v>279</v>
      </c>
      <c r="Y122">
        <f t="shared" si="30"/>
        <v>35</v>
      </c>
      <c r="Z122">
        <v>0</v>
      </c>
      <c r="AA122">
        <f t="shared" si="31"/>
        <v>70</v>
      </c>
      <c r="AB122">
        <f t="shared" si="32"/>
        <v>70</v>
      </c>
      <c r="AC122">
        <v>0</v>
      </c>
      <c r="AD122">
        <f t="shared" si="28"/>
        <v>2</v>
      </c>
      <c r="AE122">
        <f t="shared" si="29"/>
        <v>2</v>
      </c>
      <c r="AF122" t="s">
        <v>103</v>
      </c>
    </row>
    <row r="123" spans="1:32" x14ac:dyDescent="0.2">
      <c r="A123" s="1" t="s">
        <v>73</v>
      </c>
      <c r="B123" s="1" t="s">
        <v>238</v>
      </c>
      <c r="C123" s="1">
        <v>42</v>
      </c>
      <c r="W123" t="s">
        <v>89</v>
      </c>
      <c r="X123" t="s">
        <v>280</v>
      </c>
      <c r="Y123">
        <f t="shared" si="30"/>
        <v>35</v>
      </c>
      <c r="Z123">
        <v>0</v>
      </c>
      <c r="AA123">
        <f t="shared" si="31"/>
        <v>70</v>
      </c>
      <c r="AB123">
        <f t="shared" si="32"/>
        <v>70</v>
      </c>
      <c r="AC123">
        <v>0</v>
      </c>
      <c r="AD123">
        <f t="shared" si="28"/>
        <v>2</v>
      </c>
      <c r="AE123">
        <f t="shared" si="29"/>
        <v>2</v>
      </c>
      <c r="AF123" t="s">
        <v>103</v>
      </c>
    </row>
    <row r="124" spans="1:32" x14ac:dyDescent="0.2">
      <c r="A124" s="1" t="s">
        <v>74</v>
      </c>
      <c r="B124" s="1" t="s">
        <v>239</v>
      </c>
      <c r="C124" s="1">
        <v>59.8</v>
      </c>
      <c r="W124" t="s">
        <v>89</v>
      </c>
      <c r="X124" t="s">
        <v>281</v>
      </c>
      <c r="Y124">
        <f t="shared" si="30"/>
        <v>35</v>
      </c>
      <c r="Z124">
        <v>0</v>
      </c>
      <c r="AA124">
        <f t="shared" si="31"/>
        <v>70</v>
      </c>
      <c r="AB124">
        <f t="shared" si="32"/>
        <v>70</v>
      </c>
      <c r="AC124">
        <v>0</v>
      </c>
      <c r="AD124">
        <f t="shared" si="28"/>
        <v>2</v>
      </c>
      <c r="AE124">
        <f t="shared" si="29"/>
        <v>2</v>
      </c>
      <c r="AF124" t="s">
        <v>103</v>
      </c>
    </row>
    <row r="125" spans="1:32" x14ac:dyDescent="0.2">
      <c r="A125" s="1" t="s">
        <v>74</v>
      </c>
      <c r="B125" s="1" t="s">
        <v>240</v>
      </c>
      <c r="C125" s="1">
        <v>59.8</v>
      </c>
      <c r="W125" t="s">
        <v>90</v>
      </c>
      <c r="X125" t="s">
        <v>282</v>
      </c>
      <c r="Y125">
        <v>208</v>
      </c>
      <c r="Z125">
        <f>VLOOKUP(X125,Gmin,2,FALSE)</f>
        <v>112.2</v>
      </c>
      <c r="AA125">
        <f>VLOOKUP(X125,G_limits,3,FALSE)*60</f>
        <v>108</v>
      </c>
      <c r="AB125">
        <f>VLOOKUP(X125,G_limits,4,FALSE)*60</f>
        <v>540</v>
      </c>
      <c r="AC125">
        <f>VLOOKUP(X125,G_limits,2,FALSE)</f>
        <v>6</v>
      </c>
      <c r="AD125">
        <f t="shared" si="28"/>
        <v>0.51923076923076927</v>
      </c>
      <c r="AE125">
        <f t="shared" si="29"/>
        <v>2.5961538461538463</v>
      </c>
      <c r="AF125" t="s">
        <v>26</v>
      </c>
    </row>
    <row r="126" spans="1:32" x14ac:dyDescent="0.2">
      <c r="A126" s="1" t="s">
        <v>74</v>
      </c>
      <c r="B126" s="1" t="s">
        <v>241</v>
      </c>
      <c r="C126" s="1">
        <v>59.8</v>
      </c>
      <c r="W126" t="s">
        <v>91</v>
      </c>
      <c r="X126" t="s">
        <v>283</v>
      </c>
      <c r="Y126">
        <f t="shared" ref="Y126:Y139" si="33">VLOOKUP(X126,Gmax,2,FALSE)</f>
        <v>58</v>
      </c>
      <c r="Z126">
        <v>0</v>
      </c>
      <c r="AA126">
        <f>2*Y126</f>
        <v>116</v>
      </c>
      <c r="AB126">
        <f>2*Y126</f>
        <v>116</v>
      </c>
      <c r="AC126">
        <v>0</v>
      </c>
      <c r="AD126">
        <f t="shared" si="28"/>
        <v>2</v>
      </c>
      <c r="AE126">
        <f t="shared" si="29"/>
        <v>2</v>
      </c>
      <c r="AF126" t="s">
        <v>103</v>
      </c>
    </row>
    <row r="127" spans="1:32" x14ac:dyDescent="0.2">
      <c r="A127" s="1" t="s">
        <v>74</v>
      </c>
      <c r="B127" s="1" t="s">
        <v>242</v>
      </c>
      <c r="C127" s="1">
        <v>59.8</v>
      </c>
      <c r="W127" t="s">
        <v>92</v>
      </c>
      <c r="X127" t="s">
        <v>284</v>
      </c>
      <c r="Y127">
        <f t="shared" si="33"/>
        <v>20</v>
      </c>
      <c r="Z127">
        <v>0</v>
      </c>
      <c r="AA127">
        <f t="shared" ref="AA127:AA139" si="34">2*Y127</f>
        <v>40</v>
      </c>
      <c r="AB127">
        <f t="shared" ref="AB127:AB139" si="35">2*Y127</f>
        <v>40</v>
      </c>
      <c r="AC127">
        <v>0</v>
      </c>
      <c r="AD127">
        <f t="shared" si="28"/>
        <v>2</v>
      </c>
      <c r="AE127">
        <f t="shared" si="29"/>
        <v>2</v>
      </c>
      <c r="AF127" t="s">
        <v>103</v>
      </c>
    </row>
    <row r="128" spans="1:32" x14ac:dyDescent="0.2">
      <c r="A128" s="1" t="s">
        <v>75</v>
      </c>
      <c r="B128" s="1" t="s">
        <v>243</v>
      </c>
      <c r="C128" s="1">
        <v>87</v>
      </c>
      <c r="W128" t="s">
        <v>92</v>
      </c>
      <c r="X128" t="s">
        <v>285</v>
      </c>
      <c r="Y128">
        <f t="shared" si="33"/>
        <v>20</v>
      </c>
      <c r="Z128">
        <v>0</v>
      </c>
      <c r="AA128">
        <f t="shared" si="34"/>
        <v>40</v>
      </c>
      <c r="AB128">
        <f t="shared" si="35"/>
        <v>40</v>
      </c>
      <c r="AC128">
        <v>0</v>
      </c>
      <c r="AD128">
        <f t="shared" si="28"/>
        <v>2</v>
      </c>
      <c r="AE128">
        <f t="shared" si="29"/>
        <v>2</v>
      </c>
      <c r="AF128" t="s">
        <v>103</v>
      </c>
    </row>
    <row r="129" spans="1:32" x14ac:dyDescent="0.2">
      <c r="A129" s="1" t="s">
        <v>75</v>
      </c>
      <c r="B129" s="1" t="s">
        <v>244</v>
      </c>
      <c r="C129" s="1">
        <v>87</v>
      </c>
      <c r="W129" t="s">
        <v>93</v>
      </c>
      <c r="X129" t="s">
        <v>286</v>
      </c>
      <c r="Y129">
        <f t="shared" si="33"/>
        <v>34</v>
      </c>
      <c r="Z129">
        <v>0</v>
      </c>
      <c r="AA129">
        <f t="shared" si="34"/>
        <v>68</v>
      </c>
      <c r="AB129">
        <f t="shared" si="35"/>
        <v>68</v>
      </c>
      <c r="AC129">
        <v>0</v>
      </c>
      <c r="AD129">
        <f t="shared" si="28"/>
        <v>2</v>
      </c>
      <c r="AE129">
        <f t="shared" si="29"/>
        <v>2</v>
      </c>
      <c r="AF129" t="s">
        <v>103</v>
      </c>
    </row>
    <row r="130" spans="1:32" x14ac:dyDescent="0.2">
      <c r="A130" s="1" t="s">
        <v>75</v>
      </c>
      <c r="B130" s="1" t="s">
        <v>245</v>
      </c>
      <c r="C130" s="1">
        <v>87</v>
      </c>
      <c r="W130" t="s">
        <v>94</v>
      </c>
      <c r="X130" t="s">
        <v>287</v>
      </c>
      <c r="Y130">
        <f t="shared" si="33"/>
        <v>140</v>
      </c>
      <c r="Z130">
        <v>0</v>
      </c>
      <c r="AA130">
        <f t="shared" si="34"/>
        <v>280</v>
      </c>
      <c r="AB130">
        <f t="shared" si="35"/>
        <v>280</v>
      </c>
      <c r="AC130">
        <v>0</v>
      </c>
      <c r="AD130">
        <f t="shared" si="28"/>
        <v>2</v>
      </c>
      <c r="AE130">
        <f t="shared" si="29"/>
        <v>2</v>
      </c>
      <c r="AF130" t="s">
        <v>103</v>
      </c>
    </row>
    <row r="131" spans="1:32" x14ac:dyDescent="0.2">
      <c r="A131" s="1" t="s">
        <v>76</v>
      </c>
      <c r="B131" s="1" t="s">
        <v>246</v>
      </c>
      <c r="C131" s="1">
        <v>170</v>
      </c>
      <c r="W131" t="s">
        <v>94</v>
      </c>
      <c r="X131" t="s">
        <v>288</v>
      </c>
      <c r="Y131">
        <f t="shared" si="33"/>
        <v>140</v>
      </c>
      <c r="Z131">
        <v>0</v>
      </c>
      <c r="AA131">
        <f t="shared" si="34"/>
        <v>280</v>
      </c>
      <c r="AB131">
        <f t="shared" si="35"/>
        <v>280</v>
      </c>
      <c r="AC131">
        <v>0</v>
      </c>
      <c r="AD131">
        <f t="shared" si="28"/>
        <v>2</v>
      </c>
      <c r="AE131">
        <f t="shared" si="29"/>
        <v>2</v>
      </c>
      <c r="AF131" t="s">
        <v>103</v>
      </c>
    </row>
    <row r="132" spans="1:32" x14ac:dyDescent="0.2">
      <c r="A132" s="1" t="s">
        <v>76</v>
      </c>
      <c r="B132" s="1" t="s">
        <v>247</v>
      </c>
      <c r="C132" s="1">
        <v>170</v>
      </c>
      <c r="W132" t="s">
        <v>94</v>
      </c>
      <c r="X132" t="s">
        <v>289</v>
      </c>
      <c r="Y132">
        <f t="shared" si="33"/>
        <v>120</v>
      </c>
      <c r="Z132">
        <v>0</v>
      </c>
      <c r="AA132">
        <f t="shared" si="34"/>
        <v>240</v>
      </c>
      <c r="AB132">
        <f t="shared" si="35"/>
        <v>240</v>
      </c>
      <c r="AC132">
        <v>0</v>
      </c>
      <c r="AD132">
        <f t="shared" si="28"/>
        <v>2</v>
      </c>
      <c r="AE132">
        <f t="shared" si="29"/>
        <v>2</v>
      </c>
      <c r="AF132" t="s">
        <v>103</v>
      </c>
    </row>
    <row r="133" spans="1:32" x14ac:dyDescent="0.2">
      <c r="A133" s="1" t="s">
        <v>77</v>
      </c>
      <c r="B133" s="1" t="s">
        <v>248</v>
      </c>
      <c r="C133" s="1">
        <v>292</v>
      </c>
      <c r="W133" t="s">
        <v>95</v>
      </c>
      <c r="X133" t="s">
        <v>290</v>
      </c>
      <c r="Y133">
        <f t="shared" si="33"/>
        <v>48</v>
      </c>
      <c r="Z133">
        <v>0</v>
      </c>
      <c r="AA133">
        <f t="shared" si="34"/>
        <v>96</v>
      </c>
      <c r="AB133">
        <f t="shared" si="35"/>
        <v>96</v>
      </c>
      <c r="AC133">
        <v>0</v>
      </c>
      <c r="AD133">
        <f t="shared" si="28"/>
        <v>2</v>
      </c>
      <c r="AE133">
        <f t="shared" si="29"/>
        <v>2</v>
      </c>
      <c r="AF133" t="s">
        <v>105</v>
      </c>
    </row>
    <row r="134" spans="1:32" x14ac:dyDescent="0.2">
      <c r="A134" s="1" t="s">
        <v>77</v>
      </c>
      <c r="B134" s="1" t="s">
        <v>249</v>
      </c>
      <c r="C134" s="1">
        <v>292</v>
      </c>
      <c r="W134" t="s">
        <v>96</v>
      </c>
      <c r="X134" t="s">
        <v>291</v>
      </c>
      <c r="Y134">
        <f t="shared" si="33"/>
        <v>20.7</v>
      </c>
      <c r="Z134">
        <v>0</v>
      </c>
      <c r="AA134">
        <f t="shared" si="34"/>
        <v>41.4</v>
      </c>
      <c r="AB134">
        <f t="shared" si="35"/>
        <v>41.4</v>
      </c>
      <c r="AC134">
        <v>0</v>
      </c>
      <c r="AD134">
        <f t="shared" si="28"/>
        <v>2</v>
      </c>
      <c r="AE134">
        <f t="shared" si="29"/>
        <v>2</v>
      </c>
      <c r="AF134" t="s">
        <v>105</v>
      </c>
    </row>
    <row r="135" spans="1:32" x14ac:dyDescent="0.2">
      <c r="A135" s="1" t="s">
        <v>78</v>
      </c>
      <c r="B135" s="1" t="s">
        <v>250</v>
      </c>
      <c r="C135" s="1">
        <v>510</v>
      </c>
      <c r="W135" t="s">
        <v>428</v>
      </c>
      <c r="X135" t="s">
        <v>292</v>
      </c>
      <c r="Y135">
        <f t="shared" si="33"/>
        <v>50</v>
      </c>
      <c r="Z135">
        <v>0</v>
      </c>
      <c r="AA135">
        <f t="shared" si="34"/>
        <v>100</v>
      </c>
      <c r="AB135">
        <f t="shared" si="35"/>
        <v>100</v>
      </c>
      <c r="AC135">
        <v>0</v>
      </c>
      <c r="AD135">
        <f t="shared" si="28"/>
        <v>2</v>
      </c>
      <c r="AE135">
        <f t="shared" si="29"/>
        <v>2</v>
      </c>
      <c r="AF135" t="s">
        <v>103</v>
      </c>
    </row>
    <row r="136" spans="1:32" x14ac:dyDescent="0.2">
      <c r="A136" s="1" t="s">
        <v>79</v>
      </c>
      <c r="B136" s="1" t="s">
        <v>251</v>
      </c>
      <c r="C136" s="1">
        <v>56</v>
      </c>
      <c r="W136" t="s">
        <v>428</v>
      </c>
      <c r="X136" t="s">
        <v>293</v>
      </c>
      <c r="Y136">
        <f t="shared" si="33"/>
        <v>23.5</v>
      </c>
      <c r="Z136">
        <v>0</v>
      </c>
      <c r="AA136">
        <f t="shared" si="34"/>
        <v>47</v>
      </c>
      <c r="AB136">
        <f t="shared" si="35"/>
        <v>47</v>
      </c>
      <c r="AC136">
        <v>0</v>
      </c>
      <c r="AD136">
        <f t="shared" si="28"/>
        <v>2</v>
      </c>
      <c r="AE136">
        <f t="shared" si="29"/>
        <v>2</v>
      </c>
      <c r="AF136" t="s">
        <v>103</v>
      </c>
    </row>
    <row r="137" spans="1:32" x14ac:dyDescent="0.2">
      <c r="A137" s="1" t="s">
        <v>79</v>
      </c>
      <c r="B137" s="1" t="s">
        <v>252</v>
      </c>
      <c r="C137" s="1">
        <v>56</v>
      </c>
      <c r="W137" t="s">
        <v>98</v>
      </c>
      <c r="X137" t="s">
        <v>294</v>
      </c>
      <c r="Y137">
        <f t="shared" si="33"/>
        <v>57.6</v>
      </c>
      <c r="Z137">
        <v>0</v>
      </c>
      <c r="AA137">
        <f t="shared" si="34"/>
        <v>115.2</v>
      </c>
      <c r="AB137">
        <f t="shared" si="35"/>
        <v>115.2</v>
      </c>
      <c r="AC137">
        <v>0</v>
      </c>
      <c r="AD137">
        <f t="shared" si="28"/>
        <v>2</v>
      </c>
      <c r="AE137">
        <f t="shared" si="29"/>
        <v>2</v>
      </c>
      <c r="AF137" t="s">
        <v>105</v>
      </c>
    </row>
    <row r="138" spans="1:32" x14ac:dyDescent="0.2">
      <c r="A138" s="1" t="s">
        <v>79</v>
      </c>
      <c r="B138" s="1" t="s">
        <v>253</v>
      </c>
      <c r="C138" s="1">
        <v>56</v>
      </c>
      <c r="W138" t="s">
        <v>99</v>
      </c>
      <c r="X138" t="s">
        <v>295</v>
      </c>
      <c r="Y138">
        <f t="shared" si="33"/>
        <v>63</v>
      </c>
      <c r="Z138">
        <v>0</v>
      </c>
      <c r="AA138">
        <f t="shared" si="34"/>
        <v>126</v>
      </c>
      <c r="AB138">
        <f t="shared" si="35"/>
        <v>126</v>
      </c>
      <c r="AC138">
        <v>0</v>
      </c>
      <c r="AD138">
        <f t="shared" si="28"/>
        <v>2</v>
      </c>
      <c r="AE138">
        <f t="shared" si="29"/>
        <v>2</v>
      </c>
      <c r="AF138" t="s">
        <v>103</v>
      </c>
    </row>
    <row r="139" spans="1:32" x14ac:dyDescent="0.2">
      <c r="A139" s="1" t="s">
        <v>79</v>
      </c>
      <c r="B139" s="1" t="s">
        <v>254</v>
      </c>
      <c r="C139" s="1">
        <v>56</v>
      </c>
      <c r="W139" t="s">
        <v>511</v>
      </c>
      <c r="X139" t="s">
        <v>541</v>
      </c>
      <c r="Y139">
        <f t="shared" si="33"/>
        <v>210</v>
      </c>
      <c r="Z139">
        <v>0</v>
      </c>
      <c r="AA139">
        <f t="shared" si="34"/>
        <v>420</v>
      </c>
      <c r="AB139">
        <f t="shared" si="35"/>
        <v>420</v>
      </c>
      <c r="AC139">
        <v>0</v>
      </c>
      <c r="AD139">
        <f t="shared" si="28"/>
        <v>2</v>
      </c>
      <c r="AE139">
        <f t="shared" si="29"/>
        <v>2</v>
      </c>
      <c r="AF139" t="s">
        <v>105</v>
      </c>
    </row>
    <row r="140" spans="1:32" x14ac:dyDescent="0.2">
      <c r="A140" s="1" t="s">
        <v>79</v>
      </c>
      <c r="B140" s="1" t="s">
        <v>255</v>
      </c>
      <c r="C140" s="1">
        <v>56</v>
      </c>
    </row>
    <row r="141" spans="1:32" x14ac:dyDescent="0.2">
      <c r="A141" s="1" t="s">
        <v>79</v>
      </c>
      <c r="B141" s="1" t="s">
        <v>256</v>
      </c>
      <c r="C141" s="1">
        <v>56</v>
      </c>
    </row>
    <row r="142" spans="1:32" x14ac:dyDescent="0.2">
      <c r="A142" s="1" t="s">
        <v>80</v>
      </c>
      <c r="B142" s="1" t="s">
        <v>257</v>
      </c>
      <c r="C142" s="1">
        <v>216</v>
      </c>
    </row>
    <row r="143" spans="1:32" x14ac:dyDescent="0.2">
      <c r="A143" s="1" t="s">
        <v>81</v>
      </c>
      <c r="B143" s="1" t="s">
        <v>258</v>
      </c>
      <c r="C143" s="1">
        <v>47</v>
      </c>
    </row>
    <row r="144" spans="1:32" x14ac:dyDescent="0.2">
      <c r="A144" s="1" t="s">
        <v>81</v>
      </c>
      <c r="B144" s="1" t="s">
        <v>259</v>
      </c>
      <c r="C144" s="1">
        <v>47</v>
      </c>
    </row>
    <row r="145" spans="1:3" x14ac:dyDescent="0.2">
      <c r="A145" s="1" t="s">
        <v>81</v>
      </c>
      <c r="B145" s="1" t="s">
        <v>260</v>
      </c>
      <c r="C145" s="1">
        <v>49</v>
      </c>
    </row>
    <row r="146" spans="1:3" x14ac:dyDescent="0.2">
      <c r="A146" s="1" t="s">
        <v>82</v>
      </c>
      <c r="B146" s="1" t="s">
        <v>261</v>
      </c>
      <c r="C146" s="1">
        <v>42</v>
      </c>
    </row>
    <row r="147" spans="1:3" x14ac:dyDescent="0.2">
      <c r="A147" s="1" t="s">
        <v>82</v>
      </c>
      <c r="B147" s="1" t="s">
        <v>262</v>
      </c>
      <c r="C147" s="1">
        <v>42</v>
      </c>
    </row>
    <row r="148" spans="1:3" x14ac:dyDescent="0.2">
      <c r="A148" s="1" t="s">
        <v>83</v>
      </c>
      <c r="B148" s="1" t="s">
        <v>263</v>
      </c>
      <c r="C148" s="1">
        <v>90</v>
      </c>
    </row>
    <row r="149" spans="1:3" x14ac:dyDescent="0.2">
      <c r="A149" s="1" t="s">
        <v>84</v>
      </c>
      <c r="B149" s="1" t="s">
        <v>264</v>
      </c>
      <c r="C149" s="1">
        <v>188</v>
      </c>
    </row>
    <row r="150" spans="1:3" x14ac:dyDescent="0.2">
      <c r="A150" s="1" t="s">
        <v>85</v>
      </c>
      <c r="B150" s="1" t="s">
        <v>265</v>
      </c>
      <c r="C150" s="1">
        <v>529</v>
      </c>
    </row>
    <row r="151" spans="1:3" x14ac:dyDescent="0.2">
      <c r="A151" s="1" t="s">
        <v>86</v>
      </c>
      <c r="B151" s="1" t="s">
        <v>266</v>
      </c>
      <c r="C151" s="1">
        <v>29</v>
      </c>
    </row>
    <row r="152" spans="1:3" x14ac:dyDescent="0.2">
      <c r="A152" s="1" t="s">
        <v>86</v>
      </c>
      <c r="B152" s="1" t="s">
        <v>267</v>
      </c>
      <c r="C152" s="1">
        <v>29</v>
      </c>
    </row>
    <row r="153" spans="1:3" x14ac:dyDescent="0.2">
      <c r="A153" s="1" t="s">
        <v>86</v>
      </c>
      <c r="B153" s="1" t="s">
        <v>268</v>
      </c>
      <c r="C153" s="1">
        <v>23</v>
      </c>
    </row>
    <row r="154" spans="1:3" x14ac:dyDescent="0.2">
      <c r="A154" s="1" t="s">
        <v>86</v>
      </c>
      <c r="B154" s="1" t="s">
        <v>269</v>
      </c>
      <c r="C154" s="1">
        <v>23</v>
      </c>
    </row>
    <row r="155" spans="1:3" x14ac:dyDescent="0.2">
      <c r="A155" s="1" t="s">
        <v>86</v>
      </c>
      <c r="B155" s="1" t="s">
        <v>270</v>
      </c>
      <c r="C155" s="1">
        <v>120</v>
      </c>
    </row>
    <row r="156" spans="1:3" x14ac:dyDescent="0.2">
      <c r="A156" s="1" t="s">
        <v>87</v>
      </c>
      <c r="B156" s="1" t="s">
        <v>271</v>
      </c>
      <c r="C156" s="1">
        <v>120</v>
      </c>
    </row>
    <row r="157" spans="1:3" x14ac:dyDescent="0.2">
      <c r="A157" s="1" t="s">
        <v>87</v>
      </c>
      <c r="B157" s="1" t="s">
        <v>272</v>
      </c>
      <c r="C157" s="1">
        <v>120</v>
      </c>
    </row>
    <row r="158" spans="1:3" x14ac:dyDescent="0.2">
      <c r="A158" s="1" t="s">
        <v>87</v>
      </c>
      <c r="B158" s="1" t="s">
        <v>273</v>
      </c>
      <c r="C158" s="1">
        <v>120</v>
      </c>
    </row>
    <row r="159" spans="1:3" x14ac:dyDescent="0.2">
      <c r="A159" s="1" t="s">
        <v>87</v>
      </c>
      <c r="B159" s="1" t="s">
        <v>274</v>
      </c>
      <c r="C159" s="1">
        <v>120</v>
      </c>
    </row>
    <row r="160" spans="1:3" x14ac:dyDescent="0.2">
      <c r="A160" s="1" t="s">
        <v>88</v>
      </c>
      <c r="B160" s="1" t="s">
        <v>275</v>
      </c>
      <c r="C160" s="1">
        <v>200</v>
      </c>
    </row>
    <row r="161" spans="1:3" x14ac:dyDescent="0.2">
      <c r="A161" s="1" t="s">
        <v>88</v>
      </c>
      <c r="B161" s="1" t="s">
        <v>276</v>
      </c>
      <c r="C161" s="1">
        <v>200</v>
      </c>
    </row>
    <row r="162" spans="1:3" x14ac:dyDescent="0.2">
      <c r="A162" s="1" t="s">
        <v>88</v>
      </c>
      <c r="B162" s="1" t="s">
        <v>277</v>
      </c>
      <c r="C162" s="1">
        <v>200</v>
      </c>
    </row>
    <row r="163" spans="1:3" x14ac:dyDescent="0.2">
      <c r="A163" s="1" t="s">
        <v>88</v>
      </c>
      <c r="B163" s="1" t="s">
        <v>278</v>
      </c>
      <c r="C163" s="1">
        <v>200</v>
      </c>
    </row>
    <row r="164" spans="1:3" x14ac:dyDescent="0.2">
      <c r="A164" s="1" t="s">
        <v>89</v>
      </c>
      <c r="B164" s="1" t="s">
        <v>279</v>
      </c>
      <c r="C164" s="1">
        <v>35</v>
      </c>
    </row>
    <row r="165" spans="1:3" x14ac:dyDescent="0.2">
      <c r="A165" s="1" t="s">
        <v>89</v>
      </c>
      <c r="B165" s="1" t="s">
        <v>280</v>
      </c>
      <c r="C165" s="1">
        <v>35</v>
      </c>
    </row>
    <row r="166" spans="1:3" x14ac:dyDescent="0.2">
      <c r="A166" s="1" t="s">
        <v>89</v>
      </c>
      <c r="B166" s="1" t="s">
        <v>281</v>
      </c>
      <c r="C166" s="1">
        <v>35</v>
      </c>
    </row>
    <row r="167" spans="1:3" x14ac:dyDescent="0.2">
      <c r="A167" s="1" t="s">
        <v>90</v>
      </c>
      <c r="B167" s="1" t="s">
        <v>282</v>
      </c>
      <c r="C167" s="1">
        <v>0</v>
      </c>
    </row>
    <row r="168" spans="1:3" x14ac:dyDescent="0.2">
      <c r="A168" s="1" t="s">
        <v>91</v>
      </c>
      <c r="B168" s="1" t="s">
        <v>283</v>
      </c>
      <c r="C168" s="1">
        <v>58</v>
      </c>
    </row>
    <row r="169" spans="1:3" x14ac:dyDescent="0.2">
      <c r="A169" s="1" t="s">
        <v>92</v>
      </c>
      <c r="B169" s="1" t="s">
        <v>284</v>
      </c>
      <c r="C169" s="1">
        <v>20</v>
      </c>
    </row>
    <row r="170" spans="1:3" x14ac:dyDescent="0.2">
      <c r="A170" s="1" t="s">
        <v>92</v>
      </c>
      <c r="B170" s="1" t="s">
        <v>285</v>
      </c>
      <c r="C170" s="1">
        <v>20</v>
      </c>
    </row>
    <row r="171" spans="1:3" x14ac:dyDescent="0.2">
      <c r="A171" s="1" t="s">
        <v>93</v>
      </c>
      <c r="B171" s="1" t="s">
        <v>286</v>
      </c>
      <c r="C171" s="1">
        <v>34</v>
      </c>
    </row>
    <row r="172" spans="1:3" x14ac:dyDescent="0.2">
      <c r="A172" s="1" t="s">
        <v>94</v>
      </c>
      <c r="B172" s="1" t="s">
        <v>287</v>
      </c>
      <c r="C172" s="1">
        <v>140</v>
      </c>
    </row>
    <row r="173" spans="1:3" x14ac:dyDescent="0.2">
      <c r="A173" s="1" t="s">
        <v>94</v>
      </c>
      <c r="B173" s="1" t="s">
        <v>288</v>
      </c>
      <c r="C173" s="1">
        <v>140</v>
      </c>
    </row>
    <row r="174" spans="1:3" x14ac:dyDescent="0.2">
      <c r="A174" s="1" t="s">
        <v>94</v>
      </c>
      <c r="B174" s="1" t="s">
        <v>289</v>
      </c>
      <c r="C174" s="1">
        <v>120</v>
      </c>
    </row>
    <row r="175" spans="1:3" x14ac:dyDescent="0.2">
      <c r="A175" s="1" t="s">
        <v>95</v>
      </c>
      <c r="B175" s="1" t="s">
        <v>290</v>
      </c>
      <c r="C175" s="1">
        <v>48</v>
      </c>
    </row>
    <row r="176" spans="1:3" x14ac:dyDescent="0.2">
      <c r="A176" s="1" t="s">
        <v>96</v>
      </c>
      <c r="B176" s="1" t="s">
        <v>291</v>
      </c>
      <c r="C176" s="1">
        <v>20.7</v>
      </c>
    </row>
    <row r="177" spans="1:3" x14ac:dyDescent="0.2">
      <c r="A177" s="1" t="s">
        <v>428</v>
      </c>
      <c r="B177" s="1" t="s">
        <v>292</v>
      </c>
      <c r="C177" s="1">
        <v>50</v>
      </c>
    </row>
    <row r="178" spans="1:3" x14ac:dyDescent="0.2">
      <c r="A178" s="1" t="s">
        <v>428</v>
      </c>
      <c r="B178" s="1" t="s">
        <v>293</v>
      </c>
      <c r="C178" s="1">
        <v>23.5</v>
      </c>
    </row>
    <row r="179" spans="1:3" x14ac:dyDescent="0.2">
      <c r="A179" s="1" t="s">
        <v>98</v>
      </c>
      <c r="B179" s="1" t="s">
        <v>294</v>
      </c>
      <c r="C179" s="1">
        <v>57.6</v>
      </c>
    </row>
    <row r="180" spans="1:3" x14ac:dyDescent="0.2">
      <c r="A180" s="1" t="s">
        <v>99</v>
      </c>
      <c r="B180" s="1" t="s">
        <v>295</v>
      </c>
      <c r="C180" s="1">
        <v>63</v>
      </c>
    </row>
    <row r="181" spans="1:3" x14ac:dyDescent="0.2">
      <c r="A181" s="1" t="s">
        <v>429</v>
      </c>
      <c r="B181" s="1" t="s">
        <v>296</v>
      </c>
      <c r="C181" s="1">
        <v>113.17999999999999</v>
      </c>
    </row>
    <row r="182" spans="1:3" x14ac:dyDescent="0.2">
      <c r="A182" s="1" t="s">
        <v>430</v>
      </c>
      <c r="B182" s="1" t="s">
        <v>297</v>
      </c>
      <c r="C182" s="1">
        <v>113.19</v>
      </c>
    </row>
    <row r="183" spans="1:3" x14ac:dyDescent="0.2">
      <c r="A183" s="1" t="s">
        <v>431</v>
      </c>
      <c r="B183" s="1" t="s">
        <v>298</v>
      </c>
      <c r="C183" s="1">
        <v>140</v>
      </c>
    </row>
    <row r="184" spans="1:3" x14ac:dyDescent="0.2">
      <c r="A184" s="1" t="s">
        <v>432</v>
      </c>
      <c r="B184" s="1" t="s">
        <v>299</v>
      </c>
      <c r="C184" s="1">
        <v>96.04</v>
      </c>
    </row>
    <row r="185" spans="1:3" x14ac:dyDescent="0.2">
      <c r="A185" s="1" t="s">
        <v>433</v>
      </c>
      <c r="B185" s="1" t="s">
        <v>300</v>
      </c>
      <c r="C185" s="1">
        <v>30</v>
      </c>
    </row>
    <row r="186" spans="1:3" x14ac:dyDescent="0.2">
      <c r="A186" s="1" t="s">
        <v>434</v>
      </c>
      <c r="B186" s="1" t="s">
        <v>301</v>
      </c>
      <c r="C186" s="1">
        <v>165.5</v>
      </c>
    </row>
    <row r="187" spans="1:3" x14ac:dyDescent="0.2">
      <c r="A187" s="1" t="s">
        <v>435</v>
      </c>
      <c r="B187" s="1" t="s">
        <v>302</v>
      </c>
      <c r="C187" s="1">
        <v>46.5</v>
      </c>
    </row>
    <row r="188" spans="1:3" x14ac:dyDescent="0.2">
      <c r="A188" s="1" t="s">
        <v>436</v>
      </c>
      <c r="B188" s="1" t="s">
        <v>303</v>
      </c>
      <c r="C188" s="1">
        <v>270</v>
      </c>
    </row>
    <row r="189" spans="1:3" x14ac:dyDescent="0.2">
      <c r="A189" s="1" t="s">
        <v>437</v>
      </c>
      <c r="B189" s="1" t="s">
        <v>304</v>
      </c>
      <c r="C189" s="1">
        <v>198.012</v>
      </c>
    </row>
    <row r="190" spans="1:3" x14ac:dyDescent="0.2">
      <c r="A190" s="1" t="s">
        <v>438</v>
      </c>
      <c r="B190" s="1" t="s">
        <v>305</v>
      </c>
      <c r="C190" s="1">
        <v>106.8</v>
      </c>
    </row>
    <row r="191" spans="1:3" x14ac:dyDescent="0.2">
      <c r="A191" s="1" t="s">
        <v>439</v>
      </c>
      <c r="B191" s="1" t="s">
        <v>306</v>
      </c>
      <c r="C191" s="1">
        <v>48.3</v>
      </c>
    </row>
    <row r="192" spans="1:3" x14ac:dyDescent="0.2">
      <c r="A192" s="1" t="s">
        <v>440</v>
      </c>
      <c r="B192" s="1" t="s">
        <v>307</v>
      </c>
      <c r="C192" s="1">
        <v>172.48</v>
      </c>
    </row>
    <row r="193" spans="1:3" x14ac:dyDescent="0.2">
      <c r="A193" s="1" t="s">
        <v>441</v>
      </c>
      <c r="B193" s="1" t="s">
        <v>308</v>
      </c>
      <c r="C193" s="1">
        <v>180.465</v>
      </c>
    </row>
    <row r="194" spans="1:3" x14ac:dyDescent="0.2">
      <c r="A194" s="1" t="s">
        <v>442</v>
      </c>
      <c r="B194" s="1" t="s">
        <v>309</v>
      </c>
      <c r="C194" s="1">
        <v>240</v>
      </c>
    </row>
    <row r="195" spans="1:3" x14ac:dyDescent="0.2">
      <c r="A195" s="1" t="s">
        <v>443</v>
      </c>
      <c r="B195" s="1" t="s">
        <v>310</v>
      </c>
      <c r="C195" s="1">
        <v>106.6</v>
      </c>
    </row>
    <row r="196" spans="1:3" x14ac:dyDescent="0.2">
      <c r="A196" s="1" t="s">
        <v>444</v>
      </c>
      <c r="B196" s="1" t="s">
        <v>311</v>
      </c>
      <c r="C196" s="1">
        <v>52</v>
      </c>
    </row>
    <row r="197" spans="1:3" x14ac:dyDescent="0.2">
      <c r="A197" s="1" t="s">
        <v>445</v>
      </c>
      <c r="B197" s="1" t="s">
        <v>312</v>
      </c>
      <c r="C197" s="1">
        <v>31.05</v>
      </c>
    </row>
    <row r="198" spans="1:3" x14ac:dyDescent="0.2">
      <c r="A198" s="1" t="s">
        <v>446</v>
      </c>
      <c r="B198" s="1" t="s">
        <v>313</v>
      </c>
      <c r="C198" s="1">
        <v>420</v>
      </c>
    </row>
    <row r="199" spans="1:3" x14ac:dyDescent="0.2">
      <c r="A199" s="1" t="s">
        <v>447</v>
      </c>
      <c r="B199" s="1" t="s">
        <v>314</v>
      </c>
      <c r="C199" s="1">
        <v>131.19999999999999</v>
      </c>
    </row>
    <row r="200" spans="1:3" x14ac:dyDescent="0.2">
      <c r="A200" s="1" t="s">
        <v>448</v>
      </c>
      <c r="B200" s="1" t="s">
        <v>315</v>
      </c>
      <c r="C200" s="1">
        <v>20</v>
      </c>
    </row>
    <row r="201" spans="1:3" x14ac:dyDescent="0.2">
      <c r="A201" s="1" t="s">
        <v>449</v>
      </c>
      <c r="B201" s="1" t="s">
        <v>316</v>
      </c>
      <c r="C201" s="1">
        <v>132</v>
      </c>
    </row>
    <row r="202" spans="1:3" x14ac:dyDescent="0.2">
      <c r="A202" s="1" t="s">
        <v>450</v>
      </c>
      <c r="B202" s="1" t="s">
        <v>317</v>
      </c>
      <c r="C202" s="1">
        <v>63.008000000000003</v>
      </c>
    </row>
    <row r="203" spans="1:3" x14ac:dyDescent="0.2">
      <c r="A203" s="1" t="s">
        <v>451</v>
      </c>
      <c r="B203" s="1" t="s">
        <v>318</v>
      </c>
      <c r="C203" s="1">
        <v>148</v>
      </c>
    </row>
    <row r="204" spans="1:3" x14ac:dyDescent="0.2">
      <c r="A204" s="1" t="s">
        <v>452</v>
      </c>
      <c r="B204" s="1" t="s">
        <v>319</v>
      </c>
      <c r="C204" s="1">
        <v>54</v>
      </c>
    </row>
    <row r="205" spans="1:3" x14ac:dyDescent="0.2">
      <c r="A205" s="1" t="s">
        <v>453</v>
      </c>
      <c r="B205" s="1" t="s">
        <v>320</v>
      </c>
      <c r="C205" s="1">
        <v>192</v>
      </c>
    </row>
    <row r="206" spans="1:3" x14ac:dyDescent="0.2">
      <c r="A206" s="1" t="s">
        <v>454</v>
      </c>
      <c r="B206" s="1" t="s">
        <v>321</v>
      </c>
      <c r="C206" s="1">
        <v>30</v>
      </c>
    </row>
    <row r="207" spans="1:3" x14ac:dyDescent="0.2">
      <c r="A207" s="1" t="s">
        <v>455</v>
      </c>
      <c r="B207" s="1" t="s">
        <v>322</v>
      </c>
      <c r="C207" s="1">
        <v>28</v>
      </c>
    </row>
    <row r="208" spans="1:3" x14ac:dyDescent="0.2">
      <c r="A208" s="1" t="s">
        <v>456</v>
      </c>
      <c r="B208" s="1" t="s">
        <v>323</v>
      </c>
      <c r="C208" s="1">
        <v>53</v>
      </c>
    </row>
    <row r="209" spans="1:3" x14ac:dyDescent="0.2">
      <c r="A209" s="1" t="s">
        <v>457</v>
      </c>
      <c r="B209" s="1" t="s">
        <v>324</v>
      </c>
      <c r="C209" s="1">
        <v>66</v>
      </c>
    </row>
    <row r="210" spans="1:3" x14ac:dyDescent="0.2">
      <c r="A210" s="1" t="s">
        <v>458</v>
      </c>
      <c r="B210" s="1" t="s">
        <v>325</v>
      </c>
      <c r="C210" s="1">
        <v>56.7</v>
      </c>
    </row>
    <row r="211" spans="1:3" x14ac:dyDescent="0.2">
      <c r="A211" s="1" t="s">
        <v>459</v>
      </c>
      <c r="B211" s="1" t="s">
        <v>326</v>
      </c>
      <c r="C211" s="1">
        <v>46</v>
      </c>
    </row>
    <row r="212" spans="1:3" x14ac:dyDescent="0.2">
      <c r="A212" s="1" t="s">
        <v>460</v>
      </c>
      <c r="B212" s="1" t="s">
        <v>327</v>
      </c>
      <c r="C212" s="1">
        <v>94.995000000000005</v>
      </c>
    </row>
    <row r="213" spans="1:3" x14ac:dyDescent="0.2">
      <c r="A213" s="1" t="s">
        <v>461</v>
      </c>
      <c r="B213" s="1" t="s">
        <v>328</v>
      </c>
      <c r="C213" s="1">
        <v>71.739999999999995</v>
      </c>
    </row>
    <row r="214" spans="1:3" x14ac:dyDescent="0.2">
      <c r="A214" s="1" t="s">
        <v>462</v>
      </c>
      <c r="B214" s="1" t="s">
        <v>329</v>
      </c>
      <c r="C214" s="1">
        <v>200</v>
      </c>
    </row>
    <row r="215" spans="1:3" x14ac:dyDescent="0.2">
      <c r="A215" s="1" t="s">
        <v>463</v>
      </c>
      <c r="B215" s="1" t="s">
        <v>330</v>
      </c>
      <c r="C215" s="1">
        <v>100</v>
      </c>
    </row>
    <row r="216" spans="1:3" x14ac:dyDescent="0.2">
      <c r="A216" s="1" t="s">
        <v>464</v>
      </c>
      <c r="B216" s="1" t="s">
        <v>331</v>
      </c>
      <c r="C216" s="1">
        <v>108.99</v>
      </c>
    </row>
    <row r="217" spans="1:3" x14ac:dyDescent="0.2">
      <c r="A217" s="1" t="s">
        <v>465</v>
      </c>
      <c r="B217" s="1" t="s">
        <v>332</v>
      </c>
      <c r="C217" s="1">
        <v>81</v>
      </c>
    </row>
    <row r="218" spans="1:3" x14ac:dyDescent="0.2">
      <c r="A218" s="1" t="s">
        <v>466</v>
      </c>
      <c r="B218" s="1" t="s">
        <v>333</v>
      </c>
      <c r="C218" s="1">
        <v>159</v>
      </c>
    </row>
    <row r="219" spans="1:3" x14ac:dyDescent="0.2">
      <c r="A219" s="1" t="s">
        <v>467</v>
      </c>
      <c r="B219" s="1" t="s">
        <v>334</v>
      </c>
      <c r="C219" s="1">
        <v>39</v>
      </c>
    </row>
    <row r="220" spans="1:3" x14ac:dyDescent="0.2">
      <c r="A220" s="1" t="s">
        <v>468</v>
      </c>
      <c r="B220" s="1" t="s">
        <v>335</v>
      </c>
      <c r="C220" s="1">
        <v>126</v>
      </c>
    </row>
    <row r="221" spans="1:3" x14ac:dyDescent="0.2">
      <c r="A221" s="1" t="s">
        <v>469</v>
      </c>
      <c r="B221" s="1" t="s">
        <v>336</v>
      </c>
      <c r="C221" s="1">
        <v>70</v>
      </c>
    </row>
    <row r="222" spans="1:3" x14ac:dyDescent="0.2">
      <c r="A222" s="1" t="s">
        <v>470</v>
      </c>
      <c r="B222" s="1" t="s">
        <v>337</v>
      </c>
      <c r="C222" s="1">
        <v>131.98500000000001</v>
      </c>
    </row>
    <row r="223" spans="1:3" x14ac:dyDescent="0.2">
      <c r="A223" s="1" t="s">
        <v>471</v>
      </c>
      <c r="B223" s="1" t="s">
        <v>338</v>
      </c>
      <c r="C223" s="1">
        <v>144</v>
      </c>
    </row>
    <row r="224" spans="1:3" x14ac:dyDescent="0.2">
      <c r="A224" s="1" t="s">
        <v>472</v>
      </c>
      <c r="B224" s="1" t="s">
        <v>339</v>
      </c>
      <c r="C224" s="1">
        <v>126</v>
      </c>
    </row>
    <row r="225" spans="1:3" x14ac:dyDescent="0.2">
      <c r="A225" s="1" t="s">
        <v>473</v>
      </c>
      <c r="B225" s="1" t="s">
        <v>340</v>
      </c>
      <c r="C225" s="1">
        <v>98.7</v>
      </c>
    </row>
    <row r="226" spans="1:3" x14ac:dyDescent="0.2">
      <c r="A226" s="1" t="s">
        <v>474</v>
      </c>
      <c r="B226" s="1" t="s">
        <v>341</v>
      </c>
      <c r="C226" s="1">
        <v>35</v>
      </c>
    </row>
    <row r="227" spans="1:3" x14ac:dyDescent="0.2">
      <c r="A227" s="1" t="s">
        <v>475</v>
      </c>
      <c r="B227" s="1" t="s">
        <v>342</v>
      </c>
      <c r="C227" s="1">
        <v>130.80000000000001</v>
      </c>
    </row>
    <row r="228" spans="1:3" x14ac:dyDescent="0.2">
      <c r="A228" s="1" t="s">
        <v>476</v>
      </c>
      <c r="B228" s="1" t="s">
        <v>343</v>
      </c>
      <c r="C228" s="1">
        <v>119.36</v>
      </c>
    </row>
    <row r="229" spans="1:3" x14ac:dyDescent="0.2">
      <c r="A229" s="1" t="s">
        <v>477</v>
      </c>
      <c r="B229" s="1" t="s">
        <v>344</v>
      </c>
      <c r="C229" s="1">
        <v>91</v>
      </c>
    </row>
    <row r="230" spans="1:3" x14ac:dyDescent="0.2">
      <c r="A230" s="1" t="s">
        <v>478</v>
      </c>
      <c r="B230" s="1" t="s">
        <v>345</v>
      </c>
      <c r="C230" s="1">
        <v>168</v>
      </c>
    </row>
    <row r="231" spans="1:3" x14ac:dyDescent="0.2">
      <c r="A231" s="1" t="s">
        <v>479</v>
      </c>
      <c r="B231" s="1" t="s">
        <v>346</v>
      </c>
      <c r="C231" s="1">
        <v>140</v>
      </c>
    </row>
    <row r="232" spans="1:3" x14ac:dyDescent="0.2">
      <c r="A232" s="1" t="s">
        <v>480</v>
      </c>
      <c r="B232" s="1" t="s">
        <v>347</v>
      </c>
      <c r="C232" s="1">
        <v>87</v>
      </c>
    </row>
    <row r="233" spans="1:3" x14ac:dyDescent="0.2">
      <c r="A233" s="1" t="s">
        <v>481</v>
      </c>
      <c r="B233" s="1" t="s">
        <v>348</v>
      </c>
      <c r="C233" s="1">
        <v>53</v>
      </c>
    </row>
    <row r="234" spans="1:3" x14ac:dyDescent="0.2">
      <c r="A234" s="1" t="s">
        <v>482</v>
      </c>
      <c r="B234" s="1" t="s">
        <v>349</v>
      </c>
      <c r="C234" s="1">
        <v>129.96</v>
      </c>
    </row>
    <row r="235" spans="1:3" x14ac:dyDescent="0.2">
      <c r="A235" s="1" t="s">
        <v>483</v>
      </c>
      <c r="B235" s="1" t="s">
        <v>350</v>
      </c>
      <c r="C235" s="1">
        <v>10</v>
      </c>
    </row>
    <row r="236" spans="1:3" x14ac:dyDescent="0.2">
      <c r="A236" s="1" t="s">
        <v>484</v>
      </c>
      <c r="B236" s="1" t="s">
        <v>351</v>
      </c>
      <c r="C236" s="1">
        <v>46.7</v>
      </c>
    </row>
    <row r="237" spans="1:3" x14ac:dyDescent="0.2">
      <c r="A237" s="1" t="s">
        <v>485</v>
      </c>
      <c r="B237" s="1" t="s">
        <v>352</v>
      </c>
      <c r="C237" s="1">
        <v>39.984000000000002</v>
      </c>
    </row>
    <row r="238" spans="1:3" x14ac:dyDescent="0.2">
      <c r="A238" s="1" t="s">
        <v>486</v>
      </c>
      <c r="B238" s="1" t="s">
        <v>353</v>
      </c>
      <c r="C238" s="1">
        <v>102.02500000000001</v>
      </c>
    </row>
    <row r="239" spans="1:3" x14ac:dyDescent="0.2">
      <c r="A239" s="1" t="s">
        <v>487</v>
      </c>
      <c r="B239" s="1" t="s">
        <v>354</v>
      </c>
      <c r="C239" s="1">
        <v>52.91</v>
      </c>
    </row>
    <row r="240" spans="1:3" x14ac:dyDescent="0.2">
      <c r="A240" s="1" t="s">
        <v>488</v>
      </c>
      <c r="B240" s="1" t="s">
        <v>355</v>
      </c>
      <c r="C240" s="1">
        <v>20</v>
      </c>
    </row>
    <row r="241" spans="1:3" x14ac:dyDescent="0.2">
      <c r="A241" s="1" t="s">
        <v>489</v>
      </c>
      <c r="B241" s="1" t="s">
        <v>356</v>
      </c>
      <c r="C241" s="1">
        <v>55.87</v>
      </c>
    </row>
    <row r="242" spans="1:3" x14ac:dyDescent="0.2">
      <c r="A242" s="1" t="s">
        <v>490</v>
      </c>
      <c r="B242" s="1" t="s">
        <v>357</v>
      </c>
      <c r="C242" s="1">
        <v>77.97</v>
      </c>
    </row>
    <row r="243" spans="1:3" x14ac:dyDescent="0.2">
      <c r="A243" s="1" t="s">
        <v>491</v>
      </c>
      <c r="B243" s="1" t="s">
        <v>358</v>
      </c>
      <c r="C243" s="1">
        <v>74.998999999999995</v>
      </c>
    </row>
    <row r="244" spans="1:3" x14ac:dyDescent="0.2">
      <c r="A244" s="1" t="s">
        <v>492</v>
      </c>
      <c r="B244" s="1" t="s">
        <v>359</v>
      </c>
      <c r="C244" s="1">
        <v>42.5</v>
      </c>
    </row>
    <row r="245" spans="1:3" x14ac:dyDescent="0.2">
      <c r="A245" s="1" t="s">
        <v>493</v>
      </c>
      <c r="B245" s="1" t="s">
        <v>360</v>
      </c>
      <c r="C245" s="1">
        <v>149.999</v>
      </c>
    </row>
    <row r="246" spans="1:3" x14ac:dyDescent="0.2">
      <c r="A246" s="1" t="s">
        <v>494</v>
      </c>
      <c r="B246" s="1" t="s">
        <v>361</v>
      </c>
      <c r="C246" s="1">
        <v>108.504</v>
      </c>
    </row>
    <row r="247" spans="1:3" x14ac:dyDescent="0.2">
      <c r="A247" s="1" t="s">
        <v>495</v>
      </c>
      <c r="B247" s="1" t="s">
        <v>362</v>
      </c>
      <c r="C247" s="1">
        <v>72</v>
      </c>
    </row>
    <row r="248" spans="1:3" x14ac:dyDescent="0.2">
      <c r="A248" s="1" t="s">
        <v>496</v>
      </c>
      <c r="B248" s="1" t="s">
        <v>363</v>
      </c>
      <c r="C248" s="1">
        <v>56.005000000000003</v>
      </c>
    </row>
    <row r="249" spans="1:3" x14ac:dyDescent="0.2">
      <c r="A249" s="1" t="s">
        <v>497</v>
      </c>
      <c r="B249" s="1" t="s">
        <v>364</v>
      </c>
      <c r="C249" s="1">
        <v>49.98</v>
      </c>
    </row>
    <row r="250" spans="1:3" x14ac:dyDescent="0.2">
      <c r="A250" s="1" t="s">
        <v>498</v>
      </c>
      <c r="B250" s="1" t="s">
        <v>365</v>
      </c>
      <c r="C250" s="1">
        <v>18</v>
      </c>
    </row>
    <row r="251" spans="1:3" x14ac:dyDescent="0.2">
      <c r="A251" s="1" t="s">
        <v>499</v>
      </c>
      <c r="B251" s="1" t="s">
        <v>366</v>
      </c>
      <c r="C251" s="1">
        <v>48.5</v>
      </c>
    </row>
    <row r="252" spans="1:3" x14ac:dyDescent="0.2">
      <c r="A252" s="1" t="s">
        <v>500</v>
      </c>
      <c r="B252" s="1" t="s">
        <v>367</v>
      </c>
      <c r="C252" s="1">
        <v>14</v>
      </c>
    </row>
    <row r="253" spans="1:3" x14ac:dyDescent="0.2">
      <c r="A253" s="1" t="s">
        <v>501</v>
      </c>
      <c r="B253" s="1" t="s">
        <v>368</v>
      </c>
      <c r="C253" s="1">
        <v>116.032</v>
      </c>
    </row>
    <row r="254" spans="1:3" x14ac:dyDescent="0.2">
      <c r="A254" s="1" t="s">
        <v>502</v>
      </c>
      <c r="B254" s="1" t="s">
        <v>369</v>
      </c>
      <c r="C254" s="1">
        <v>107.236</v>
      </c>
    </row>
    <row r="255" spans="1:3" x14ac:dyDescent="0.2">
      <c r="A255" s="1" t="s">
        <v>503</v>
      </c>
      <c r="B255" s="1" t="s">
        <v>370</v>
      </c>
      <c r="C255" s="1">
        <v>75.019000000000005</v>
      </c>
    </row>
    <row r="256" spans="1:3" x14ac:dyDescent="0.2">
      <c r="A256" s="1" t="s">
        <v>504</v>
      </c>
      <c r="B256" s="1" t="s">
        <v>371</v>
      </c>
      <c r="C256" s="1">
        <v>56.005000000000003</v>
      </c>
    </row>
    <row r="257" spans="1:3" x14ac:dyDescent="0.2">
      <c r="A257" s="1" t="s">
        <v>505</v>
      </c>
      <c r="B257" s="1" t="s">
        <v>372</v>
      </c>
      <c r="C257" s="1">
        <v>88</v>
      </c>
    </row>
    <row r="258" spans="1:3" x14ac:dyDescent="0.2">
      <c r="A258" s="1" t="s">
        <v>506</v>
      </c>
      <c r="B258" s="1" t="s">
        <v>373</v>
      </c>
      <c r="C258" s="1">
        <v>50.006</v>
      </c>
    </row>
    <row r="259" spans="1:3" x14ac:dyDescent="0.2">
      <c r="A259" s="1" t="s">
        <v>507</v>
      </c>
      <c r="B259" s="1" t="s">
        <v>374</v>
      </c>
      <c r="C259" s="1">
        <v>89.983999999999995</v>
      </c>
    </row>
    <row r="260" spans="1:3" x14ac:dyDescent="0.2">
      <c r="A260" s="1" t="s">
        <v>508</v>
      </c>
      <c r="B260" s="1" t="s">
        <v>375</v>
      </c>
      <c r="C260" s="1">
        <v>87.983999999999995</v>
      </c>
    </row>
    <row r="261" spans="1:3" x14ac:dyDescent="0.2">
      <c r="A261" s="1" t="s">
        <v>509</v>
      </c>
      <c r="B261" s="1" t="s">
        <v>376</v>
      </c>
      <c r="C261" s="1">
        <v>109.998</v>
      </c>
    </row>
    <row r="262" spans="1:3" x14ac:dyDescent="0.2">
      <c r="A262" s="1" t="s">
        <v>510</v>
      </c>
      <c r="B262" s="1" t="s">
        <v>377</v>
      </c>
      <c r="C262" s="1">
        <v>94.986000000000004</v>
      </c>
    </row>
    <row r="263" spans="1:3" x14ac:dyDescent="0.2">
      <c r="A263" s="19" t="s">
        <v>511</v>
      </c>
      <c r="B263" s="1" t="s">
        <v>541</v>
      </c>
      <c r="C263" s="1">
        <v>210</v>
      </c>
    </row>
    <row r="270" spans="1:3" x14ac:dyDescent="0.2">
      <c r="B270" s="9"/>
    </row>
  </sheetData>
  <mergeCells count="5">
    <mergeCell ref="A1:C1"/>
    <mergeCell ref="E1:G1"/>
    <mergeCell ref="I1:N1"/>
    <mergeCell ref="O1:U1"/>
    <mergeCell ref="W1:AF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K17" sqref="K17"/>
    </sheetView>
  </sheetViews>
  <sheetFormatPr baseColWidth="10" defaultColWidth="11" defaultRowHeight="16" x14ac:dyDescent="0.2"/>
  <cols>
    <col min="1" max="1" width="24.6640625" customWidth="1"/>
    <col min="2" max="2" width="17.1640625" customWidth="1"/>
    <col min="3" max="3" width="19" customWidth="1"/>
    <col min="4" max="4" width="22" customWidth="1"/>
  </cols>
  <sheetData>
    <row r="1" spans="1:4" x14ac:dyDescent="0.2">
      <c r="A1" s="1" t="s">
        <v>1635</v>
      </c>
      <c r="B1" s="1" t="s">
        <v>1636</v>
      </c>
      <c r="C1" s="1" t="s">
        <v>1637</v>
      </c>
      <c r="D1" s="1" t="s">
        <v>1638</v>
      </c>
    </row>
    <row r="2" spans="1:4" x14ac:dyDescent="0.2">
      <c r="A2" s="1" t="s">
        <v>26</v>
      </c>
      <c r="B2" s="1">
        <v>25</v>
      </c>
      <c r="C2" s="1">
        <v>15</v>
      </c>
      <c r="D2" s="1">
        <v>5</v>
      </c>
    </row>
    <row r="3" spans="1:4" x14ac:dyDescent="0.2">
      <c r="A3" s="1" t="s">
        <v>103</v>
      </c>
      <c r="B3" s="1">
        <v>100</v>
      </c>
      <c r="C3" s="1">
        <v>100</v>
      </c>
      <c r="D3" s="1">
        <v>100</v>
      </c>
    </row>
    <row r="4" spans="1:4" x14ac:dyDescent="0.2">
      <c r="A4" s="1" t="s">
        <v>105</v>
      </c>
      <c r="B4" s="1">
        <v>100</v>
      </c>
      <c r="C4" s="1">
        <v>100</v>
      </c>
      <c r="D4" s="1">
        <v>100</v>
      </c>
    </row>
    <row r="5" spans="1:4" x14ac:dyDescent="0.2">
      <c r="A5" s="1" t="s">
        <v>1610</v>
      </c>
      <c r="B5" s="1">
        <v>350</v>
      </c>
      <c r="C5" s="1">
        <v>120</v>
      </c>
      <c r="D5" s="1">
        <v>40</v>
      </c>
    </row>
    <row r="6" spans="1:4" x14ac:dyDescent="0.2">
      <c r="A6" s="1" t="s">
        <v>1608</v>
      </c>
      <c r="B6" s="1">
        <v>350</v>
      </c>
      <c r="C6" s="1">
        <v>120</v>
      </c>
      <c r="D6" s="1">
        <v>40</v>
      </c>
    </row>
    <row r="7" spans="1:4" x14ac:dyDescent="0.2">
      <c r="A7" s="1" t="s">
        <v>1611</v>
      </c>
      <c r="B7" s="1">
        <v>350</v>
      </c>
      <c r="C7" s="1">
        <v>120</v>
      </c>
      <c r="D7" s="1">
        <v>40</v>
      </c>
    </row>
    <row r="8" spans="1:4" x14ac:dyDescent="0.2">
      <c r="A8" s="1" t="s">
        <v>1609</v>
      </c>
      <c r="B8" s="1">
        <v>350</v>
      </c>
      <c r="C8" s="1">
        <v>120</v>
      </c>
      <c r="D8" s="1">
        <v>40</v>
      </c>
    </row>
    <row r="9" spans="1:4" x14ac:dyDescent="0.2">
      <c r="A9" s="1" t="s">
        <v>104</v>
      </c>
      <c r="B9" s="1">
        <v>80</v>
      </c>
      <c r="C9" s="1">
        <v>80</v>
      </c>
      <c r="D9" s="1">
        <v>80</v>
      </c>
    </row>
    <row r="10" spans="1:4" x14ac:dyDescent="0.2">
      <c r="A10" s="1" t="s">
        <v>733</v>
      </c>
      <c r="B10" s="1">
        <v>20</v>
      </c>
      <c r="C10" s="1">
        <v>20</v>
      </c>
      <c r="D10" s="1">
        <v>20</v>
      </c>
    </row>
    <row r="11" spans="1:4" x14ac:dyDescent="0.2">
      <c r="A11" s="1"/>
      <c r="B11" s="1"/>
      <c r="C11" s="1"/>
      <c r="D11" s="1"/>
    </row>
    <row r="12" spans="1:4" x14ac:dyDescent="0.2">
      <c r="A12" s="1"/>
      <c r="B12" s="1"/>
      <c r="C12" s="1"/>
      <c r="D12" s="1"/>
    </row>
    <row r="13" spans="1:4" x14ac:dyDescent="0.2">
      <c r="A13" s="1"/>
      <c r="B13" s="1"/>
      <c r="C13" s="1"/>
      <c r="D13" s="1"/>
    </row>
    <row r="16" spans="1:4" x14ac:dyDescent="0.5">
      <c r="D16" s="1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6"/>
  <sheetViews>
    <sheetView workbookViewId="0">
      <selection activeCell="K20" sqref="K20"/>
    </sheetView>
  </sheetViews>
  <sheetFormatPr baseColWidth="10" defaultColWidth="11" defaultRowHeight="16" x14ac:dyDescent="0.2"/>
  <cols>
    <col min="1" max="1" width="23.33203125" customWidth="1"/>
    <col min="2" max="2" width="26.5" customWidth="1"/>
    <col min="3" max="3" width="26.33203125" customWidth="1"/>
    <col min="4" max="4" width="30" customWidth="1"/>
    <col min="6" max="6" width="22.83203125" customWidth="1"/>
    <col min="7" max="7" width="21.5" customWidth="1"/>
    <col min="8" max="8" width="14.5" customWidth="1"/>
    <col min="9" max="9" width="23.33203125" customWidth="1"/>
    <col min="11" max="11" width="21.5" customWidth="1"/>
    <col min="12" max="12" width="18" customWidth="1"/>
    <col min="16" max="16" width="23.5" customWidth="1"/>
    <col min="17" max="17" width="18.6640625" customWidth="1"/>
    <col min="29" max="29" width="29.5" customWidth="1"/>
    <col min="35" max="35" width="34.33203125" customWidth="1"/>
    <col min="36" max="36" width="20.1640625" customWidth="1"/>
    <col min="37" max="37" width="23.33203125" customWidth="1"/>
    <col min="42" max="42" width="19.1640625" customWidth="1"/>
  </cols>
  <sheetData>
    <row r="1" spans="1:44" x14ac:dyDescent="0.2">
      <c r="A1" s="16" t="s">
        <v>689</v>
      </c>
      <c r="B1" s="1"/>
      <c r="C1" s="1"/>
      <c r="D1" s="1"/>
      <c r="F1" s="3" t="s">
        <v>636</v>
      </c>
      <c r="K1" s="3" t="s">
        <v>676</v>
      </c>
      <c r="P1" s="3" t="s">
        <v>681</v>
      </c>
      <c r="Q1" s="3"/>
      <c r="U1" t="s">
        <v>691</v>
      </c>
      <c r="V1" t="s">
        <v>573</v>
      </c>
      <c r="W1" t="s">
        <v>575</v>
      </c>
      <c r="X1" t="s">
        <v>690</v>
      </c>
      <c r="Y1" t="s">
        <v>683</v>
      </c>
      <c r="AB1" t="s">
        <v>1081</v>
      </c>
      <c r="AC1" t="s">
        <v>1082</v>
      </c>
      <c r="AD1" t="s">
        <v>572</v>
      </c>
      <c r="AE1" t="s">
        <v>1083</v>
      </c>
      <c r="AF1" t="s">
        <v>1084</v>
      </c>
      <c r="AI1" t="s">
        <v>1085</v>
      </c>
    </row>
    <row r="2" spans="1:44" x14ac:dyDescent="0.2">
      <c r="A2" s="1" t="s">
        <v>570</v>
      </c>
      <c r="B2" s="1" t="s">
        <v>571</v>
      </c>
      <c r="C2" s="1" t="s">
        <v>572</v>
      </c>
      <c r="D2" s="1" t="s">
        <v>551</v>
      </c>
      <c r="F2" t="s">
        <v>511</v>
      </c>
      <c r="G2" t="s">
        <v>105</v>
      </c>
      <c r="H2" t="s">
        <v>38</v>
      </c>
      <c r="I2">
        <v>210</v>
      </c>
      <c r="K2" t="s">
        <v>677</v>
      </c>
      <c r="L2" t="s">
        <v>675</v>
      </c>
      <c r="M2" t="s">
        <v>35</v>
      </c>
      <c r="N2">
        <v>100</v>
      </c>
      <c r="P2" t="s">
        <v>682</v>
      </c>
      <c r="Q2" t="s">
        <v>683</v>
      </c>
      <c r="R2" t="s">
        <v>38</v>
      </c>
      <c r="S2">
        <v>100</v>
      </c>
      <c r="U2" s="4">
        <v>2640</v>
      </c>
      <c r="V2">
        <v>80</v>
      </c>
      <c r="W2">
        <v>113</v>
      </c>
      <c r="X2">
        <v>53</v>
      </c>
      <c r="AF2" t="s">
        <v>1086</v>
      </c>
      <c r="AG2" t="s">
        <v>1087</v>
      </c>
      <c r="AH2" t="s">
        <v>1088</v>
      </c>
      <c r="AI2" t="s">
        <v>837</v>
      </c>
    </row>
    <row r="3" spans="1:44" x14ac:dyDescent="0.2">
      <c r="A3" s="1" t="s">
        <v>41</v>
      </c>
      <c r="B3" s="1" t="s">
        <v>101</v>
      </c>
      <c r="C3" s="1" t="s">
        <v>36</v>
      </c>
      <c r="D3" s="1">
        <v>2640</v>
      </c>
      <c r="F3" t="s">
        <v>637</v>
      </c>
      <c r="G3" t="s">
        <v>638</v>
      </c>
      <c r="H3" t="s">
        <v>36</v>
      </c>
      <c r="I3">
        <v>2040</v>
      </c>
      <c r="K3" t="s">
        <v>678</v>
      </c>
      <c r="L3" t="s">
        <v>675</v>
      </c>
      <c r="M3" t="s">
        <v>35</v>
      </c>
      <c r="N3">
        <v>85</v>
      </c>
      <c r="P3" t="s">
        <v>684</v>
      </c>
      <c r="Q3" t="s">
        <v>683</v>
      </c>
      <c r="R3" t="s">
        <v>38</v>
      </c>
      <c r="S3">
        <v>30</v>
      </c>
      <c r="U3" s="4">
        <v>2880</v>
      </c>
      <c r="V3">
        <v>60</v>
      </c>
      <c r="W3">
        <v>113.19</v>
      </c>
      <c r="X3">
        <v>98.4</v>
      </c>
      <c r="AB3" t="s">
        <v>1031</v>
      </c>
      <c r="AC3" t="s">
        <v>838</v>
      </c>
      <c r="AD3" t="s">
        <v>37</v>
      </c>
      <c r="AE3" t="s">
        <v>1032</v>
      </c>
      <c r="AF3">
        <v>600</v>
      </c>
      <c r="AG3">
        <v>1800</v>
      </c>
      <c r="AI3">
        <v>1100</v>
      </c>
      <c r="AK3" s="4"/>
      <c r="AL3" s="4"/>
      <c r="AM3" s="4"/>
      <c r="AP3" s="4"/>
      <c r="AQ3" s="4"/>
      <c r="AR3" s="4"/>
    </row>
    <row r="4" spans="1:44" x14ac:dyDescent="0.2">
      <c r="A4" s="1" t="s">
        <v>42</v>
      </c>
      <c r="B4" s="1" t="s">
        <v>101</v>
      </c>
      <c r="C4" s="1" t="s">
        <v>36</v>
      </c>
      <c r="D4" s="1">
        <v>2880</v>
      </c>
      <c r="F4" t="s">
        <v>639</v>
      </c>
      <c r="G4" t="s">
        <v>575</v>
      </c>
      <c r="H4" t="s">
        <v>37</v>
      </c>
      <c r="I4">
        <v>452.89</v>
      </c>
      <c r="K4" t="s">
        <v>679</v>
      </c>
      <c r="L4" t="s">
        <v>575</v>
      </c>
      <c r="M4" t="s">
        <v>35</v>
      </c>
      <c r="N4">
        <v>157.5</v>
      </c>
      <c r="P4" t="s">
        <v>685</v>
      </c>
      <c r="Q4" t="s">
        <v>683</v>
      </c>
      <c r="R4" t="s">
        <v>35</v>
      </c>
      <c r="S4">
        <v>30</v>
      </c>
      <c r="U4" s="4">
        <v>2000</v>
      </c>
      <c r="V4">
        <v>29</v>
      </c>
      <c r="W4">
        <v>140.69999999999999</v>
      </c>
      <c r="X4">
        <v>150.30000000000001</v>
      </c>
      <c r="AB4" t="s">
        <v>1033</v>
      </c>
      <c r="AC4" t="s">
        <v>841</v>
      </c>
      <c r="AD4" t="s">
        <v>37</v>
      </c>
      <c r="AE4" t="s">
        <v>1032</v>
      </c>
      <c r="AF4">
        <v>4700</v>
      </c>
      <c r="AG4">
        <v>13900</v>
      </c>
      <c r="AI4">
        <v>8000</v>
      </c>
      <c r="AK4" s="4"/>
      <c r="AL4" s="4"/>
      <c r="AM4" s="4"/>
      <c r="AP4" s="4"/>
      <c r="AQ4" s="4"/>
      <c r="AR4" s="4"/>
    </row>
    <row r="5" spans="1:44" x14ac:dyDescent="0.2">
      <c r="A5" s="1" t="s">
        <v>43</v>
      </c>
      <c r="B5" s="1" t="s">
        <v>101</v>
      </c>
      <c r="C5" s="1" t="s">
        <v>36</v>
      </c>
      <c r="D5" s="1">
        <v>2000</v>
      </c>
      <c r="F5" t="s">
        <v>640</v>
      </c>
      <c r="G5" t="s">
        <v>575</v>
      </c>
      <c r="H5" t="s">
        <v>37</v>
      </c>
      <c r="I5">
        <v>43.2</v>
      </c>
      <c r="K5" t="s">
        <v>680</v>
      </c>
      <c r="L5" t="s">
        <v>575</v>
      </c>
      <c r="M5" t="s">
        <v>35</v>
      </c>
      <c r="N5">
        <v>180.6</v>
      </c>
      <c r="P5" t="s">
        <v>686</v>
      </c>
      <c r="Q5" t="s">
        <v>683</v>
      </c>
      <c r="R5" t="s">
        <v>35</v>
      </c>
      <c r="S5">
        <v>20</v>
      </c>
      <c r="U5" s="4">
        <v>1320</v>
      </c>
      <c r="V5">
        <v>29</v>
      </c>
      <c r="W5">
        <v>96.04</v>
      </c>
      <c r="X5">
        <v>10</v>
      </c>
      <c r="AB5" t="s">
        <v>1034</v>
      </c>
      <c r="AC5" t="s">
        <v>843</v>
      </c>
      <c r="AD5" t="s">
        <v>37</v>
      </c>
      <c r="AE5" t="s">
        <v>1032</v>
      </c>
      <c r="AF5">
        <v>0</v>
      </c>
      <c r="AG5">
        <v>0</v>
      </c>
      <c r="AI5">
        <v>3400</v>
      </c>
      <c r="AK5" s="4"/>
      <c r="AL5" s="4"/>
      <c r="AM5" s="4"/>
      <c r="AP5" s="4"/>
      <c r="AQ5" s="4"/>
      <c r="AR5" s="4"/>
    </row>
    <row r="6" spans="1:44" x14ac:dyDescent="0.2">
      <c r="A6" s="1" t="s">
        <v>44</v>
      </c>
      <c r="B6" s="1" t="s">
        <v>101</v>
      </c>
      <c r="C6" s="1" t="s">
        <v>36</v>
      </c>
      <c r="D6" s="1">
        <v>1320</v>
      </c>
      <c r="F6" t="s">
        <v>641</v>
      </c>
      <c r="G6" t="s">
        <v>575</v>
      </c>
      <c r="H6" t="s">
        <v>35</v>
      </c>
      <c r="I6">
        <v>79.95</v>
      </c>
      <c r="P6" t="s">
        <v>687</v>
      </c>
      <c r="Q6" t="s">
        <v>683</v>
      </c>
      <c r="R6" t="s">
        <v>35</v>
      </c>
      <c r="S6">
        <v>25.33</v>
      </c>
      <c r="U6" s="4">
        <v>1320</v>
      </c>
      <c r="V6">
        <v>240</v>
      </c>
      <c r="W6">
        <v>30</v>
      </c>
      <c r="X6">
        <v>50</v>
      </c>
      <c r="AB6" t="s">
        <v>1035</v>
      </c>
      <c r="AC6" t="s">
        <v>845</v>
      </c>
      <c r="AD6" t="s">
        <v>37</v>
      </c>
      <c r="AE6" t="s">
        <v>1032</v>
      </c>
      <c r="AF6">
        <v>1000</v>
      </c>
      <c r="AG6">
        <v>2800</v>
      </c>
      <c r="AI6">
        <v>6900</v>
      </c>
      <c r="AK6" s="4"/>
      <c r="AL6" s="4"/>
      <c r="AM6" s="4"/>
      <c r="AP6" s="4"/>
      <c r="AQ6" s="4"/>
      <c r="AR6" s="4"/>
    </row>
    <row r="7" spans="1:44" x14ac:dyDescent="0.2">
      <c r="A7" s="1" t="s">
        <v>45</v>
      </c>
      <c r="B7" s="1" t="s">
        <v>101</v>
      </c>
      <c r="C7" s="1" t="s">
        <v>36</v>
      </c>
      <c r="D7" s="1">
        <v>1320</v>
      </c>
      <c r="F7" t="s">
        <v>642</v>
      </c>
      <c r="G7" t="s">
        <v>575</v>
      </c>
      <c r="H7" t="s">
        <v>39</v>
      </c>
      <c r="I7">
        <v>153.60000000000002</v>
      </c>
      <c r="P7" t="s">
        <v>688</v>
      </c>
      <c r="Q7" t="s">
        <v>683</v>
      </c>
      <c r="R7" t="s">
        <v>38</v>
      </c>
      <c r="S7">
        <v>10</v>
      </c>
      <c r="U7" s="4">
        <v>700</v>
      </c>
      <c r="V7">
        <v>616</v>
      </c>
      <c r="W7">
        <v>165.5</v>
      </c>
      <c r="X7">
        <v>56</v>
      </c>
      <c r="AB7" t="s">
        <v>1036</v>
      </c>
      <c r="AC7" t="s">
        <v>847</v>
      </c>
      <c r="AD7" t="s">
        <v>37</v>
      </c>
      <c r="AE7" t="s">
        <v>1037</v>
      </c>
      <c r="AF7">
        <v>1000</v>
      </c>
      <c r="AG7">
        <v>2900</v>
      </c>
      <c r="AI7">
        <v>8000</v>
      </c>
      <c r="AK7" s="4"/>
      <c r="AL7" s="4"/>
      <c r="AM7" s="4"/>
      <c r="AP7" s="4"/>
      <c r="AQ7" s="4"/>
      <c r="AR7" s="4"/>
    </row>
    <row r="8" spans="1:44" x14ac:dyDescent="0.2">
      <c r="A8" s="1" t="s">
        <v>46</v>
      </c>
      <c r="B8" s="1" t="s">
        <v>101</v>
      </c>
      <c r="C8" s="1" t="s">
        <v>37</v>
      </c>
      <c r="D8" s="1">
        <v>700</v>
      </c>
      <c r="F8" t="s">
        <v>643</v>
      </c>
      <c r="G8" t="s">
        <v>575</v>
      </c>
      <c r="H8" t="s">
        <v>39</v>
      </c>
      <c r="I8">
        <v>111.6</v>
      </c>
      <c r="S8">
        <f>SUM(S2:S7)</f>
        <v>215.32999999999998</v>
      </c>
      <c r="U8" s="4">
        <v>900</v>
      </c>
      <c r="V8">
        <v>1500</v>
      </c>
      <c r="W8">
        <v>46.5</v>
      </c>
      <c r="X8">
        <v>102.02500000000001</v>
      </c>
      <c r="AB8" t="s">
        <v>1038</v>
      </c>
      <c r="AC8" t="s">
        <v>850</v>
      </c>
      <c r="AD8" t="s">
        <v>37</v>
      </c>
      <c r="AE8" t="s">
        <v>1037</v>
      </c>
      <c r="AF8">
        <v>900</v>
      </c>
      <c r="AG8">
        <v>2600</v>
      </c>
      <c r="AI8">
        <v>7700</v>
      </c>
      <c r="AK8" s="4"/>
      <c r="AL8" s="4"/>
      <c r="AM8" s="4"/>
      <c r="AP8" s="4"/>
      <c r="AQ8" s="4"/>
      <c r="AR8" s="4"/>
    </row>
    <row r="9" spans="1:44" x14ac:dyDescent="0.2">
      <c r="A9" s="1" t="s">
        <v>47</v>
      </c>
      <c r="B9" s="1" t="s">
        <v>102</v>
      </c>
      <c r="C9" s="1" t="s">
        <v>37</v>
      </c>
      <c r="D9" s="1">
        <v>900</v>
      </c>
      <c r="F9" t="s">
        <v>644</v>
      </c>
      <c r="G9" t="s">
        <v>575</v>
      </c>
      <c r="H9" t="s">
        <v>35</v>
      </c>
      <c r="I9">
        <v>204.4</v>
      </c>
      <c r="U9" s="4">
        <v>1680</v>
      </c>
      <c r="V9">
        <v>66</v>
      </c>
      <c r="W9">
        <v>198.94</v>
      </c>
      <c r="X9">
        <v>50.5</v>
      </c>
      <c r="AB9" t="s">
        <v>1039</v>
      </c>
      <c r="AC9" t="s">
        <v>852</v>
      </c>
      <c r="AD9" t="s">
        <v>37</v>
      </c>
      <c r="AE9" t="s">
        <v>1040</v>
      </c>
      <c r="AF9">
        <v>300</v>
      </c>
      <c r="AG9">
        <v>800</v>
      </c>
      <c r="AI9">
        <v>2200</v>
      </c>
      <c r="AK9" s="4"/>
      <c r="AL9" s="4"/>
      <c r="AM9" s="4"/>
      <c r="AP9" s="4"/>
      <c r="AQ9" s="4"/>
      <c r="AR9" s="4"/>
    </row>
    <row r="10" spans="1:44" x14ac:dyDescent="0.2">
      <c r="A10" s="1" t="s">
        <v>48</v>
      </c>
      <c r="B10" s="1" t="s">
        <v>101</v>
      </c>
      <c r="C10" s="1" t="s">
        <v>37</v>
      </c>
      <c r="D10" s="1">
        <v>1680</v>
      </c>
      <c r="F10" t="s">
        <v>645</v>
      </c>
      <c r="G10" t="s">
        <v>575</v>
      </c>
      <c r="H10" t="s">
        <v>35</v>
      </c>
      <c r="I10">
        <v>57.6</v>
      </c>
      <c r="U10" s="4">
        <v>744</v>
      </c>
      <c r="V10">
        <v>86.4</v>
      </c>
      <c r="W10">
        <v>270</v>
      </c>
      <c r="X10">
        <v>20</v>
      </c>
      <c r="AB10" t="s">
        <v>1041</v>
      </c>
      <c r="AC10" t="s">
        <v>65</v>
      </c>
      <c r="AD10" t="s">
        <v>37</v>
      </c>
      <c r="AE10" t="s">
        <v>1042</v>
      </c>
      <c r="AF10">
        <v>1400</v>
      </c>
      <c r="AG10">
        <v>4200</v>
      </c>
      <c r="AI10">
        <v>7700</v>
      </c>
      <c r="AK10" s="4"/>
      <c r="AL10" s="4"/>
      <c r="AM10" s="4"/>
      <c r="AP10" s="4"/>
      <c r="AQ10" s="4"/>
      <c r="AR10" s="4"/>
    </row>
    <row r="11" spans="1:44" x14ac:dyDescent="0.2">
      <c r="A11" s="1" t="s">
        <v>49</v>
      </c>
      <c r="B11" s="1" t="s">
        <v>102</v>
      </c>
      <c r="C11" s="1" t="s">
        <v>37</v>
      </c>
      <c r="D11" s="1">
        <v>744</v>
      </c>
      <c r="F11" t="s">
        <v>646</v>
      </c>
      <c r="G11" t="s">
        <v>575</v>
      </c>
      <c r="H11" t="s">
        <v>35</v>
      </c>
      <c r="I11">
        <v>336</v>
      </c>
      <c r="U11" s="4">
        <v>852</v>
      </c>
      <c r="V11">
        <v>570</v>
      </c>
      <c r="W11">
        <v>106.8</v>
      </c>
      <c r="X11">
        <v>110.4</v>
      </c>
      <c r="AB11" t="s">
        <v>1043</v>
      </c>
      <c r="AC11" t="s">
        <v>855</v>
      </c>
      <c r="AD11" t="s">
        <v>36</v>
      </c>
      <c r="AE11" t="s">
        <v>1044</v>
      </c>
      <c r="AF11">
        <v>0</v>
      </c>
      <c r="AG11">
        <v>0</v>
      </c>
      <c r="AI11">
        <v>6500</v>
      </c>
      <c r="AK11" s="4"/>
      <c r="AL11" s="4"/>
      <c r="AM11" s="4"/>
      <c r="AP11" s="4"/>
      <c r="AQ11" s="4"/>
      <c r="AR11" s="4"/>
    </row>
    <row r="12" spans="1:44" x14ac:dyDescent="0.2">
      <c r="A12" s="1" t="s">
        <v>50</v>
      </c>
      <c r="B12" s="1" t="s">
        <v>102</v>
      </c>
      <c r="C12" s="1" t="s">
        <v>37</v>
      </c>
      <c r="D12" s="1">
        <v>852</v>
      </c>
      <c r="F12" t="s">
        <v>647</v>
      </c>
      <c r="G12" t="s">
        <v>575</v>
      </c>
      <c r="H12" t="s">
        <v>35</v>
      </c>
      <c r="I12">
        <v>83.6</v>
      </c>
      <c r="U12" s="4">
        <v>1460</v>
      </c>
      <c r="V12">
        <v>302</v>
      </c>
      <c r="W12">
        <v>172.48</v>
      </c>
      <c r="X12">
        <v>55.87</v>
      </c>
      <c r="AB12" t="s">
        <v>1045</v>
      </c>
      <c r="AC12" t="s">
        <v>858</v>
      </c>
      <c r="AD12" t="s">
        <v>36</v>
      </c>
      <c r="AE12" t="s">
        <v>1044</v>
      </c>
      <c r="AF12">
        <v>1800</v>
      </c>
      <c r="AG12">
        <v>5600</v>
      </c>
      <c r="AI12">
        <v>3500</v>
      </c>
      <c r="AK12" s="4"/>
      <c r="AL12" s="4"/>
      <c r="AM12" s="4"/>
      <c r="AP12" s="4"/>
      <c r="AQ12" s="4"/>
      <c r="AR12" s="4"/>
    </row>
    <row r="13" spans="1:44" x14ac:dyDescent="0.2">
      <c r="A13" s="1" t="s">
        <v>51</v>
      </c>
      <c r="B13" s="1" t="s">
        <v>101</v>
      </c>
      <c r="C13" s="1" t="s">
        <v>37</v>
      </c>
      <c r="D13" s="1">
        <v>1460</v>
      </c>
      <c r="F13" t="s">
        <v>648</v>
      </c>
      <c r="G13" t="s">
        <v>575</v>
      </c>
      <c r="H13" t="s">
        <v>35</v>
      </c>
      <c r="I13">
        <v>144.4</v>
      </c>
      <c r="U13" s="4">
        <v>1400</v>
      </c>
      <c r="V13">
        <v>185</v>
      </c>
      <c r="W13">
        <v>48.3</v>
      </c>
      <c r="X13">
        <v>42.5</v>
      </c>
      <c r="AB13" t="s">
        <v>1046</v>
      </c>
      <c r="AC13" t="s">
        <v>861</v>
      </c>
      <c r="AD13" t="s">
        <v>36</v>
      </c>
      <c r="AE13" t="s">
        <v>1047</v>
      </c>
      <c r="AF13">
        <v>800</v>
      </c>
      <c r="AG13">
        <v>2200</v>
      </c>
      <c r="AI13">
        <v>7200</v>
      </c>
      <c r="AK13" s="4"/>
      <c r="AL13" s="4"/>
      <c r="AM13" s="4"/>
      <c r="AP13" s="4"/>
      <c r="AQ13" s="4"/>
      <c r="AR13" s="4"/>
    </row>
    <row r="14" spans="1:44" x14ac:dyDescent="0.2">
      <c r="A14" s="1" t="s">
        <v>52</v>
      </c>
      <c r="B14" s="1" t="s">
        <v>101</v>
      </c>
      <c r="C14" s="1" t="s">
        <v>37</v>
      </c>
      <c r="D14" s="1">
        <v>1400</v>
      </c>
      <c r="F14" t="s">
        <v>649</v>
      </c>
      <c r="G14" t="s">
        <v>575</v>
      </c>
      <c r="H14" t="s">
        <v>38</v>
      </c>
      <c r="I14">
        <v>86.4</v>
      </c>
      <c r="U14" s="4">
        <v>450</v>
      </c>
      <c r="V14">
        <v>135</v>
      </c>
      <c r="W14">
        <v>180.518</v>
      </c>
      <c r="X14">
        <v>92.5</v>
      </c>
      <c r="AB14" t="s">
        <v>1048</v>
      </c>
      <c r="AC14" t="s">
        <v>863</v>
      </c>
      <c r="AD14" t="s">
        <v>36</v>
      </c>
      <c r="AE14" t="s">
        <v>1049</v>
      </c>
      <c r="AF14">
        <v>0</v>
      </c>
      <c r="AG14">
        <v>0</v>
      </c>
      <c r="AI14">
        <v>0</v>
      </c>
      <c r="AK14" s="4"/>
      <c r="AL14" s="4"/>
      <c r="AM14" s="4"/>
      <c r="AP14" s="4"/>
      <c r="AQ14" s="4"/>
      <c r="AR14" s="4"/>
    </row>
    <row r="15" spans="1:44" x14ac:dyDescent="0.2">
      <c r="A15" s="1" t="s">
        <v>53</v>
      </c>
      <c r="B15" s="1" t="s">
        <v>102</v>
      </c>
      <c r="C15" s="1" t="s">
        <v>37</v>
      </c>
      <c r="D15" s="1">
        <v>450</v>
      </c>
      <c r="F15" t="s">
        <v>650</v>
      </c>
      <c r="G15" t="s">
        <v>575</v>
      </c>
      <c r="H15" t="s">
        <v>35</v>
      </c>
      <c r="I15">
        <v>320.32</v>
      </c>
      <c r="U15" s="4">
        <v>2210</v>
      </c>
      <c r="V15">
        <v>950</v>
      </c>
      <c r="W15">
        <v>46</v>
      </c>
      <c r="X15">
        <v>121</v>
      </c>
      <c r="AB15" t="s">
        <v>1050</v>
      </c>
      <c r="AC15" t="s">
        <v>865</v>
      </c>
      <c r="AD15" t="s">
        <v>36</v>
      </c>
      <c r="AE15" t="s">
        <v>1049</v>
      </c>
      <c r="AF15">
        <v>1300</v>
      </c>
      <c r="AG15">
        <v>3800</v>
      </c>
      <c r="AI15">
        <v>8000</v>
      </c>
      <c r="AK15" s="4"/>
      <c r="AL15" s="4"/>
      <c r="AM15" s="4"/>
      <c r="AP15" s="4"/>
      <c r="AQ15" s="4"/>
      <c r="AR15" s="4"/>
    </row>
    <row r="16" spans="1:44" x14ac:dyDescent="0.2">
      <c r="A16" s="1" t="s">
        <v>54</v>
      </c>
      <c r="B16" s="1" t="s">
        <v>101</v>
      </c>
      <c r="C16" s="1" t="s">
        <v>35</v>
      </c>
      <c r="D16" s="1">
        <v>2210</v>
      </c>
      <c r="F16" t="s">
        <v>651</v>
      </c>
      <c r="G16" t="s">
        <v>575</v>
      </c>
      <c r="H16" t="s">
        <v>35</v>
      </c>
      <c r="I16">
        <v>225.7</v>
      </c>
      <c r="U16" s="4">
        <v>1000</v>
      </c>
      <c r="V16">
        <v>552</v>
      </c>
      <c r="W16">
        <v>66</v>
      </c>
      <c r="X16">
        <v>167.75</v>
      </c>
      <c r="AB16" t="s">
        <v>1051</v>
      </c>
      <c r="AC16" t="s">
        <v>868</v>
      </c>
      <c r="AD16" t="s">
        <v>36</v>
      </c>
      <c r="AE16" t="s">
        <v>1052</v>
      </c>
      <c r="AF16">
        <v>1100</v>
      </c>
      <c r="AG16">
        <v>3200</v>
      </c>
      <c r="AI16">
        <v>4000</v>
      </c>
      <c r="AK16" s="4"/>
      <c r="AL16" s="4"/>
      <c r="AM16" s="4"/>
      <c r="AP16" s="4"/>
      <c r="AQ16" s="4"/>
      <c r="AR16" s="4"/>
    </row>
    <row r="17" spans="1:44" x14ac:dyDescent="0.2">
      <c r="A17" s="1" t="s">
        <v>55</v>
      </c>
      <c r="B17" s="1" t="s">
        <v>101</v>
      </c>
      <c r="C17" s="1" t="s">
        <v>35</v>
      </c>
      <c r="D17" s="1">
        <v>1000</v>
      </c>
      <c r="F17" t="s">
        <v>652</v>
      </c>
      <c r="G17" t="s">
        <v>575</v>
      </c>
      <c r="H17" t="s">
        <v>35</v>
      </c>
      <c r="I17">
        <v>531.92999999999995</v>
      </c>
      <c r="U17" s="4">
        <v>1450</v>
      </c>
      <c r="V17">
        <v>68</v>
      </c>
      <c r="W17">
        <v>56.7</v>
      </c>
      <c r="X17">
        <v>72</v>
      </c>
      <c r="AB17" t="s">
        <v>1053</v>
      </c>
      <c r="AC17" t="s">
        <v>870</v>
      </c>
      <c r="AD17" t="s">
        <v>36</v>
      </c>
      <c r="AE17" t="s">
        <v>1052</v>
      </c>
      <c r="AF17">
        <v>300</v>
      </c>
      <c r="AG17">
        <v>800</v>
      </c>
      <c r="AI17">
        <v>1100</v>
      </c>
      <c r="AK17" s="4"/>
      <c r="AL17" s="4"/>
      <c r="AM17" s="4"/>
      <c r="AP17" s="4"/>
      <c r="AQ17" s="4"/>
      <c r="AR17" s="4"/>
    </row>
    <row r="18" spans="1:44" x14ac:dyDescent="0.2">
      <c r="A18" s="1" t="s">
        <v>56</v>
      </c>
      <c r="B18" s="1" t="s">
        <v>101</v>
      </c>
      <c r="C18" s="1" t="s">
        <v>35</v>
      </c>
      <c r="D18" s="1">
        <v>1450</v>
      </c>
      <c r="F18" t="s">
        <v>653</v>
      </c>
      <c r="G18" t="s">
        <v>612</v>
      </c>
      <c r="H18" t="s">
        <v>36</v>
      </c>
      <c r="I18">
        <v>121</v>
      </c>
      <c r="U18" s="4">
        <v>724</v>
      </c>
      <c r="V18">
        <v>79.900000000000006</v>
      </c>
      <c r="W18">
        <v>94.5</v>
      </c>
      <c r="X18">
        <v>57.5</v>
      </c>
      <c r="AB18" t="s">
        <v>1054</v>
      </c>
      <c r="AC18" t="s">
        <v>872</v>
      </c>
      <c r="AD18" t="s">
        <v>36</v>
      </c>
      <c r="AE18" t="s">
        <v>1052</v>
      </c>
      <c r="AF18">
        <v>0</v>
      </c>
      <c r="AG18">
        <v>0</v>
      </c>
      <c r="AI18">
        <v>0</v>
      </c>
      <c r="AK18" s="4"/>
      <c r="AL18" s="4"/>
      <c r="AM18" s="4"/>
      <c r="AP18" s="4"/>
      <c r="AQ18" s="4"/>
      <c r="AR18" s="4"/>
    </row>
    <row r="19" spans="1:44" x14ac:dyDescent="0.2">
      <c r="A19" s="1" t="s">
        <v>57</v>
      </c>
      <c r="B19" s="1" t="s">
        <v>103</v>
      </c>
      <c r="C19" s="1" t="s">
        <v>36</v>
      </c>
      <c r="D19" s="1">
        <v>724</v>
      </c>
      <c r="F19" t="s">
        <v>654</v>
      </c>
      <c r="G19" t="s">
        <v>612</v>
      </c>
      <c r="H19" t="s">
        <v>36</v>
      </c>
      <c r="I19">
        <v>274.96800000000002</v>
      </c>
      <c r="U19" s="4">
        <v>184.999</v>
      </c>
      <c r="V19">
        <v>170.09999999999997</v>
      </c>
      <c r="W19">
        <v>71.400000000000006</v>
      </c>
      <c r="X19">
        <v>57.75</v>
      </c>
      <c r="AB19" t="s">
        <v>1055</v>
      </c>
      <c r="AC19" t="s">
        <v>874</v>
      </c>
      <c r="AD19" t="s">
        <v>36</v>
      </c>
      <c r="AE19" t="s">
        <v>1049</v>
      </c>
      <c r="AF19">
        <v>100</v>
      </c>
      <c r="AG19">
        <v>200</v>
      </c>
      <c r="AI19">
        <v>0</v>
      </c>
      <c r="AK19" s="4"/>
      <c r="AL19" s="4"/>
      <c r="AM19" s="4"/>
      <c r="AP19" s="4"/>
      <c r="AQ19" s="4"/>
      <c r="AR19" s="4"/>
    </row>
    <row r="20" spans="1:44" x14ac:dyDescent="0.2">
      <c r="A20" s="1" t="s">
        <v>58</v>
      </c>
      <c r="B20" s="1" t="s">
        <v>103</v>
      </c>
      <c r="C20" s="1" t="s">
        <v>36</v>
      </c>
      <c r="D20" s="1">
        <v>184.999</v>
      </c>
      <c r="F20" t="s">
        <v>655</v>
      </c>
      <c r="G20" t="s">
        <v>612</v>
      </c>
      <c r="H20" t="s">
        <v>36</v>
      </c>
      <c r="I20">
        <v>29.986000000000001</v>
      </c>
      <c r="U20" s="4">
        <v>440</v>
      </c>
      <c r="V20">
        <v>85</v>
      </c>
      <c r="W20">
        <v>132.30000000000001</v>
      </c>
      <c r="X20">
        <v>18</v>
      </c>
      <c r="AB20" t="s">
        <v>1056</v>
      </c>
      <c r="AC20" t="s">
        <v>876</v>
      </c>
      <c r="AD20" t="s">
        <v>35</v>
      </c>
      <c r="AE20" t="s">
        <v>1057</v>
      </c>
      <c r="AF20">
        <v>0</v>
      </c>
      <c r="AG20">
        <v>0</v>
      </c>
      <c r="AI20">
        <v>0</v>
      </c>
      <c r="AK20" s="4"/>
      <c r="AL20" s="4"/>
      <c r="AM20" s="4"/>
      <c r="AP20" s="4"/>
      <c r="AQ20" s="4"/>
      <c r="AR20" s="4"/>
    </row>
    <row r="21" spans="1:44" x14ac:dyDescent="0.2">
      <c r="A21" s="1" t="s">
        <v>59</v>
      </c>
      <c r="B21" s="1" t="s">
        <v>26</v>
      </c>
      <c r="C21" s="1" t="s">
        <v>36</v>
      </c>
      <c r="D21" s="1">
        <v>440</v>
      </c>
      <c r="F21" t="s">
        <v>656</v>
      </c>
      <c r="G21" t="s">
        <v>612</v>
      </c>
      <c r="H21" t="s">
        <v>36</v>
      </c>
      <c r="I21">
        <v>104.5</v>
      </c>
      <c r="U21" s="4">
        <v>664</v>
      </c>
      <c r="V21">
        <v>60</v>
      </c>
      <c r="W21">
        <v>52.5</v>
      </c>
      <c r="X21">
        <v>50</v>
      </c>
      <c r="AB21" t="s">
        <v>1058</v>
      </c>
      <c r="AC21" t="s">
        <v>879</v>
      </c>
      <c r="AD21" t="s">
        <v>35</v>
      </c>
      <c r="AE21" t="s">
        <v>1059</v>
      </c>
      <c r="AF21">
        <v>0</v>
      </c>
      <c r="AG21">
        <v>0</v>
      </c>
      <c r="AI21">
        <v>1100</v>
      </c>
      <c r="AK21" s="4"/>
      <c r="AL21" s="4"/>
      <c r="AM21" s="4"/>
      <c r="AP21" s="4"/>
      <c r="AQ21" s="4"/>
      <c r="AR21" s="4"/>
    </row>
    <row r="22" spans="1:44" x14ac:dyDescent="0.2">
      <c r="A22" s="1" t="s">
        <v>60</v>
      </c>
      <c r="B22" s="1" t="s">
        <v>103</v>
      </c>
      <c r="C22" s="1" t="s">
        <v>36</v>
      </c>
      <c r="D22" s="1">
        <v>664</v>
      </c>
      <c r="F22" t="s">
        <v>657</v>
      </c>
      <c r="G22" t="s">
        <v>612</v>
      </c>
      <c r="H22" t="s">
        <v>36</v>
      </c>
      <c r="I22">
        <v>228.8</v>
      </c>
      <c r="U22" s="4">
        <v>37</v>
      </c>
      <c r="V22">
        <v>43.2</v>
      </c>
      <c r="W22">
        <v>102.4</v>
      </c>
      <c r="X22">
        <v>14</v>
      </c>
      <c r="AB22" t="s">
        <v>1060</v>
      </c>
      <c r="AC22" t="s">
        <v>882</v>
      </c>
      <c r="AD22" t="s">
        <v>35</v>
      </c>
      <c r="AE22" t="s">
        <v>1059</v>
      </c>
      <c r="AF22">
        <v>700</v>
      </c>
      <c r="AG22">
        <v>2100</v>
      </c>
      <c r="AI22">
        <v>400</v>
      </c>
      <c r="AK22" s="4"/>
      <c r="AL22" s="4"/>
      <c r="AM22" s="4"/>
      <c r="AP22" s="4"/>
      <c r="AQ22" s="4"/>
      <c r="AR22" s="4"/>
    </row>
    <row r="23" spans="1:44" x14ac:dyDescent="0.2">
      <c r="A23" s="1" t="s">
        <v>61</v>
      </c>
      <c r="B23" s="1" t="s">
        <v>103</v>
      </c>
      <c r="C23" s="1" t="s">
        <v>37</v>
      </c>
      <c r="D23" s="1">
        <v>37</v>
      </c>
      <c r="F23" t="s">
        <v>658</v>
      </c>
      <c r="G23" t="s">
        <v>612</v>
      </c>
      <c r="H23" t="s">
        <v>38</v>
      </c>
      <c r="I23">
        <v>135</v>
      </c>
      <c r="U23" s="4">
        <v>504</v>
      </c>
      <c r="V23">
        <v>432</v>
      </c>
      <c r="W23">
        <v>102.4</v>
      </c>
      <c r="X23">
        <v>128</v>
      </c>
      <c r="AB23" t="s">
        <v>1061</v>
      </c>
      <c r="AC23" t="s">
        <v>884</v>
      </c>
      <c r="AD23" t="s">
        <v>35</v>
      </c>
      <c r="AE23" t="s">
        <v>1062</v>
      </c>
      <c r="AF23">
        <v>1000</v>
      </c>
      <c r="AG23">
        <v>2900</v>
      </c>
      <c r="AI23">
        <v>0</v>
      </c>
      <c r="AK23" s="4"/>
      <c r="AL23" s="4"/>
      <c r="AM23" s="4"/>
      <c r="AP23" s="4"/>
      <c r="AQ23" s="4"/>
      <c r="AR23" s="4"/>
    </row>
    <row r="24" spans="1:44" x14ac:dyDescent="0.2">
      <c r="A24" s="1" t="s">
        <v>62</v>
      </c>
      <c r="B24" s="1" t="s">
        <v>103</v>
      </c>
      <c r="C24" s="1" t="s">
        <v>37</v>
      </c>
      <c r="D24" s="1">
        <v>504</v>
      </c>
      <c r="F24" t="s">
        <v>659</v>
      </c>
      <c r="G24" t="s">
        <v>612</v>
      </c>
      <c r="H24" t="s">
        <v>37</v>
      </c>
      <c r="I24">
        <v>34.5</v>
      </c>
      <c r="U24" s="4">
        <v>519</v>
      </c>
      <c r="V24">
        <v>144</v>
      </c>
      <c r="W24">
        <v>112</v>
      </c>
      <c r="X24">
        <v>85.26</v>
      </c>
      <c r="AB24" t="s">
        <v>1063</v>
      </c>
      <c r="AC24" t="s">
        <v>886</v>
      </c>
      <c r="AD24" t="s">
        <v>35</v>
      </c>
      <c r="AE24" t="s">
        <v>1064</v>
      </c>
      <c r="AF24">
        <v>500</v>
      </c>
      <c r="AG24">
        <v>1500</v>
      </c>
      <c r="AH24">
        <v>4000</v>
      </c>
      <c r="AI24">
        <v>0</v>
      </c>
      <c r="AK24" s="4"/>
      <c r="AL24" s="4"/>
      <c r="AM24" s="4"/>
      <c r="AP24" s="4"/>
      <c r="AQ24" s="4"/>
      <c r="AR24" s="4"/>
    </row>
    <row r="25" spans="1:44" x14ac:dyDescent="0.2">
      <c r="A25" s="1" t="s">
        <v>63</v>
      </c>
      <c r="B25" s="1" t="s">
        <v>103</v>
      </c>
      <c r="C25" s="1" t="s">
        <v>37</v>
      </c>
      <c r="D25" s="1">
        <v>519</v>
      </c>
      <c r="F25" t="s">
        <v>660</v>
      </c>
      <c r="G25" t="s">
        <v>612</v>
      </c>
      <c r="H25" t="s">
        <v>37</v>
      </c>
      <c r="I25">
        <v>132.59700000000001</v>
      </c>
      <c r="U25" s="4">
        <v>143.4</v>
      </c>
      <c r="V25">
        <v>32.4</v>
      </c>
      <c r="W25">
        <v>80.5</v>
      </c>
      <c r="X25">
        <v>126.92</v>
      </c>
      <c r="AB25" t="s">
        <v>1065</v>
      </c>
      <c r="AC25" t="s">
        <v>888</v>
      </c>
      <c r="AD25" t="s">
        <v>35</v>
      </c>
      <c r="AE25" t="s">
        <v>1057</v>
      </c>
      <c r="AF25">
        <v>400</v>
      </c>
      <c r="AG25">
        <v>1200</v>
      </c>
      <c r="AI25">
        <v>1900</v>
      </c>
      <c r="AK25" s="4"/>
      <c r="AL25" s="4"/>
      <c r="AM25" s="4"/>
      <c r="AP25" s="4"/>
      <c r="AQ25" s="4"/>
      <c r="AR25" s="4"/>
    </row>
    <row r="26" spans="1:44" x14ac:dyDescent="0.2">
      <c r="A26" s="1" t="s">
        <v>64</v>
      </c>
      <c r="B26" s="1" t="s">
        <v>26</v>
      </c>
      <c r="C26" s="1" t="s">
        <v>37</v>
      </c>
      <c r="D26" s="1">
        <v>143.4</v>
      </c>
      <c r="F26" t="s">
        <v>661</v>
      </c>
      <c r="G26" t="s">
        <v>612</v>
      </c>
      <c r="H26" t="s">
        <v>37</v>
      </c>
      <c r="I26">
        <v>15</v>
      </c>
      <c r="U26" s="4">
        <v>644.5</v>
      </c>
      <c r="V26">
        <v>81.599999999999994</v>
      </c>
      <c r="W26">
        <v>159</v>
      </c>
      <c r="X26">
        <v>57.5</v>
      </c>
      <c r="AB26" t="s">
        <v>1066</v>
      </c>
      <c r="AC26" t="s">
        <v>890</v>
      </c>
      <c r="AD26" t="s">
        <v>38</v>
      </c>
      <c r="AE26" t="s">
        <v>1067</v>
      </c>
      <c r="AF26">
        <v>800</v>
      </c>
      <c r="AG26">
        <v>2400</v>
      </c>
      <c r="AI26">
        <v>100</v>
      </c>
      <c r="AK26" s="4"/>
      <c r="AL26" s="4"/>
      <c r="AM26" s="4"/>
      <c r="AP26" s="4"/>
      <c r="AQ26" s="4"/>
      <c r="AR26" s="4"/>
    </row>
    <row r="27" spans="1:44" x14ac:dyDescent="0.2">
      <c r="A27" s="1" t="s">
        <v>65</v>
      </c>
      <c r="B27" s="1" t="s">
        <v>26</v>
      </c>
      <c r="C27" s="1" t="s">
        <v>37</v>
      </c>
      <c r="D27" s="1">
        <v>644.5</v>
      </c>
      <c r="F27" t="s">
        <v>662</v>
      </c>
      <c r="G27" t="s">
        <v>612</v>
      </c>
      <c r="H27" t="s">
        <v>37</v>
      </c>
      <c r="I27">
        <v>100.05</v>
      </c>
      <c r="U27" s="4">
        <v>282</v>
      </c>
      <c r="V27">
        <v>79.900000000000006</v>
      </c>
      <c r="W27">
        <v>39</v>
      </c>
      <c r="X27">
        <v>55</v>
      </c>
      <c r="AB27" t="s">
        <v>1068</v>
      </c>
      <c r="AC27" t="s">
        <v>893</v>
      </c>
      <c r="AD27" t="s">
        <v>38</v>
      </c>
      <c r="AE27" t="s">
        <v>1069</v>
      </c>
      <c r="AF27">
        <v>400</v>
      </c>
      <c r="AG27">
        <v>1000</v>
      </c>
      <c r="AI27">
        <v>4000</v>
      </c>
      <c r="AK27" s="4"/>
      <c r="AL27" s="4"/>
      <c r="AM27" s="4"/>
      <c r="AP27" s="4"/>
      <c r="AQ27" s="4"/>
      <c r="AR27" s="4"/>
    </row>
    <row r="28" spans="1:44" x14ac:dyDescent="0.2">
      <c r="A28" s="1" t="s">
        <v>66</v>
      </c>
      <c r="B28" s="1" t="s">
        <v>103</v>
      </c>
      <c r="C28" s="1" t="s">
        <v>37</v>
      </c>
      <c r="D28" s="1">
        <v>282</v>
      </c>
      <c r="F28" t="s">
        <v>663</v>
      </c>
      <c r="G28" t="s">
        <v>612</v>
      </c>
      <c r="H28" t="s">
        <v>36</v>
      </c>
      <c r="I28">
        <v>162.36000000000001</v>
      </c>
      <c r="U28" s="4">
        <v>80</v>
      </c>
      <c r="V28">
        <v>40</v>
      </c>
      <c r="W28">
        <v>126</v>
      </c>
      <c r="X28">
        <v>100</v>
      </c>
      <c r="AB28" t="s">
        <v>1070</v>
      </c>
      <c r="AC28" t="s">
        <v>895</v>
      </c>
      <c r="AD28" t="s">
        <v>38</v>
      </c>
      <c r="AE28" t="s">
        <v>1071</v>
      </c>
      <c r="AF28">
        <v>1200</v>
      </c>
      <c r="AG28">
        <v>3400</v>
      </c>
      <c r="AI28">
        <v>600</v>
      </c>
      <c r="AK28" s="4"/>
      <c r="AL28" s="4"/>
      <c r="AM28" s="4"/>
      <c r="AP28" s="4"/>
      <c r="AQ28" s="4"/>
      <c r="AR28" s="4"/>
    </row>
    <row r="29" spans="1:44" x14ac:dyDescent="0.2">
      <c r="A29" s="1" t="s">
        <v>67</v>
      </c>
      <c r="B29" s="1" t="s">
        <v>103</v>
      </c>
      <c r="C29" s="1" t="s">
        <v>37</v>
      </c>
      <c r="D29" s="1">
        <v>80</v>
      </c>
      <c r="F29" t="s">
        <v>664</v>
      </c>
      <c r="G29" t="s">
        <v>612</v>
      </c>
      <c r="H29" t="s">
        <v>36</v>
      </c>
      <c r="I29">
        <v>220</v>
      </c>
      <c r="U29" s="4">
        <v>385</v>
      </c>
      <c r="V29">
        <v>300</v>
      </c>
      <c r="W29">
        <v>119.36</v>
      </c>
      <c r="X29">
        <v>135</v>
      </c>
      <c r="AB29" t="s">
        <v>1072</v>
      </c>
      <c r="AC29" t="s">
        <v>897</v>
      </c>
      <c r="AD29" t="s">
        <v>38</v>
      </c>
      <c r="AE29" t="s">
        <v>1069</v>
      </c>
      <c r="AF29">
        <v>400</v>
      </c>
      <c r="AG29">
        <v>1000</v>
      </c>
      <c r="AI29">
        <v>0</v>
      </c>
      <c r="AK29" s="4"/>
      <c r="AL29" s="4"/>
      <c r="AM29" s="4"/>
      <c r="AP29" s="4"/>
      <c r="AQ29" s="4"/>
      <c r="AR29" s="4"/>
    </row>
    <row r="30" spans="1:44" x14ac:dyDescent="0.2">
      <c r="A30" s="1" t="s">
        <v>68</v>
      </c>
      <c r="B30" s="1" t="s">
        <v>26</v>
      </c>
      <c r="C30" s="1" t="s">
        <v>37</v>
      </c>
      <c r="D30" s="1">
        <v>385</v>
      </c>
      <c r="F30" t="s">
        <v>665</v>
      </c>
      <c r="G30" t="s">
        <v>612</v>
      </c>
      <c r="H30" t="s">
        <v>36</v>
      </c>
      <c r="I30">
        <v>28.98</v>
      </c>
      <c r="U30" s="4">
        <v>160</v>
      </c>
      <c r="V30">
        <v>231.2</v>
      </c>
      <c r="W30">
        <v>70</v>
      </c>
      <c r="X30">
        <v>108</v>
      </c>
      <c r="AB30" t="s">
        <v>1073</v>
      </c>
      <c r="AC30" t="s">
        <v>899</v>
      </c>
      <c r="AD30" t="s">
        <v>38</v>
      </c>
      <c r="AE30" t="s">
        <v>1069</v>
      </c>
      <c r="AF30">
        <v>100</v>
      </c>
      <c r="AG30">
        <v>100</v>
      </c>
      <c r="AI30">
        <v>3000</v>
      </c>
      <c r="AK30" s="4"/>
      <c r="AL30" s="4"/>
      <c r="AM30" s="4"/>
      <c r="AP30" s="4"/>
      <c r="AQ30" s="4"/>
      <c r="AR30" s="4"/>
    </row>
    <row r="31" spans="1:44" x14ac:dyDescent="0.2">
      <c r="A31" s="1" t="s">
        <v>69</v>
      </c>
      <c r="B31" s="1" t="s">
        <v>26</v>
      </c>
      <c r="C31" s="1" t="s">
        <v>37</v>
      </c>
      <c r="D31" s="1">
        <v>160</v>
      </c>
      <c r="F31" t="s">
        <v>666</v>
      </c>
      <c r="G31" t="s">
        <v>612</v>
      </c>
      <c r="H31" t="s">
        <v>37</v>
      </c>
      <c r="I31">
        <v>25</v>
      </c>
      <c r="U31" s="4">
        <v>84</v>
      </c>
      <c r="V31">
        <v>90</v>
      </c>
      <c r="W31">
        <v>98.7</v>
      </c>
      <c r="X31">
        <v>89.983999999999995</v>
      </c>
      <c r="AB31" t="s">
        <v>1074</v>
      </c>
      <c r="AC31" t="s">
        <v>902</v>
      </c>
      <c r="AD31" t="s">
        <v>38</v>
      </c>
      <c r="AE31" t="s">
        <v>1069</v>
      </c>
      <c r="AF31">
        <v>600</v>
      </c>
      <c r="AG31">
        <v>1800</v>
      </c>
      <c r="AI31">
        <v>6500</v>
      </c>
      <c r="AK31" s="4"/>
      <c r="AL31" s="4"/>
      <c r="AM31" s="4"/>
      <c r="AP31" s="4"/>
      <c r="AQ31" s="4"/>
      <c r="AR31" s="4"/>
    </row>
    <row r="32" spans="1:44" x14ac:dyDescent="0.2">
      <c r="A32" s="1" t="s">
        <v>70</v>
      </c>
      <c r="B32" s="1" t="s">
        <v>26</v>
      </c>
      <c r="C32" s="1" t="s">
        <v>37</v>
      </c>
      <c r="D32" s="1">
        <v>84</v>
      </c>
      <c r="F32" t="s">
        <v>667</v>
      </c>
      <c r="G32" t="s">
        <v>612</v>
      </c>
      <c r="H32" t="s">
        <v>37</v>
      </c>
      <c r="I32">
        <v>55.64</v>
      </c>
      <c r="U32" s="4">
        <v>180</v>
      </c>
      <c r="V32">
        <v>93</v>
      </c>
      <c r="W32">
        <v>144</v>
      </c>
      <c r="X32">
        <v>97.5</v>
      </c>
      <c r="AB32" t="s">
        <v>1075</v>
      </c>
      <c r="AC32" t="s">
        <v>904</v>
      </c>
      <c r="AD32" t="s">
        <v>38</v>
      </c>
      <c r="AE32" t="s">
        <v>1069</v>
      </c>
      <c r="AF32">
        <v>0</v>
      </c>
      <c r="AG32">
        <v>0</v>
      </c>
      <c r="AI32">
        <v>3400</v>
      </c>
      <c r="AK32" s="4"/>
      <c r="AL32" s="4"/>
      <c r="AM32" s="4"/>
      <c r="AP32" s="4"/>
      <c r="AQ32" s="4"/>
      <c r="AR32" s="4"/>
    </row>
    <row r="33" spans="1:44" x14ac:dyDescent="0.2">
      <c r="A33" s="1" t="s">
        <v>71</v>
      </c>
      <c r="B33" s="1" t="s">
        <v>26</v>
      </c>
      <c r="C33" s="1" t="s">
        <v>37</v>
      </c>
      <c r="D33" s="1">
        <v>180</v>
      </c>
      <c r="F33" t="s">
        <v>668</v>
      </c>
      <c r="G33" t="s">
        <v>612</v>
      </c>
      <c r="H33" t="s">
        <v>37</v>
      </c>
      <c r="I33">
        <v>65</v>
      </c>
      <c r="U33" s="4">
        <v>170</v>
      </c>
      <c r="V33">
        <v>82.8</v>
      </c>
      <c r="W33">
        <v>126</v>
      </c>
      <c r="X33">
        <v>121</v>
      </c>
      <c r="AB33" t="s">
        <v>1076</v>
      </c>
      <c r="AC33" t="s">
        <v>906</v>
      </c>
      <c r="AD33" t="s">
        <v>38</v>
      </c>
      <c r="AE33" t="s">
        <v>1069</v>
      </c>
      <c r="AF33">
        <v>600</v>
      </c>
      <c r="AG33">
        <v>1700</v>
      </c>
      <c r="AI33">
        <v>5000</v>
      </c>
      <c r="AK33" s="4"/>
      <c r="AL33" s="4"/>
      <c r="AM33" s="4"/>
      <c r="AP33" s="4"/>
      <c r="AQ33" s="4"/>
      <c r="AR33" s="4"/>
    </row>
    <row r="34" spans="1:44" x14ac:dyDescent="0.2">
      <c r="A34" s="1" t="s">
        <v>72</v>
      </c>
      <c r="B34" s="1" t="s">
        <v>103</v>
      </c>
      <c r="C34" s="1" t="s">
        <v>35</v>
      </c>
      <c r="D34" s="1">
        <v>170</v>
      </c>
      <c r="F34" t="s">
        <v>669</v>
      </c>
      <c r="G34" t="s">
        <v>612</v>
      </c>
      <c r="H34" t="s">
        <v>37</v>
      </c>
      <c r="I34">
        <v>102.96</v>
      </c>
      <c r="U34" s="4">
        <v>94</v>
      </c>
      <c r="V34">
        <v>125</v>
      </c>
      <c r="W34">
        <v>33</v>
      </c>
      <c r="X34">
        <v>274.96800000000002</v>
      </c>
      <c r="AB34" t="s">
        <v>1077</v>
      </c>
      <c r="AC34" t="s">
        <v>908</v>
      </c>
      <c r="AD34" t="s">
        <v>38</v>
      </c>
      <c r="AE34" t="s">
        <v>1069</v>
      </c>
      <c r="AF34">
        <v>400</v>
      </c>
      <c r="AG34">
        <v>1100</v>
      </c>
      <c r="AI34">
        <v>4000</v>
      </c>
      <c r="AK34" s="4"/>
      <c r="AL34" s="4"/>
      <c r="AM34" s="4"/>
      <c r="AP34" s="4"/>
      <c r="AQ34" s="4"/>
      <c r="AR34" s="4"/>
    </row>
    <row r="35" spans="1:44" x14ac:dyDescent="0.2">
      <c r="A35" s="1" t="s">
        <v>73</v>
      </c>
      <c r="B35" s="1" t="s">
        <v>103</v>
      </c>
      <c r="C35" s="1" t="s">
        <v>35</v>
      </c>
      <c r="D35" s="1">
        <v>94</v>
      </c>
      <c r="F35" t="s">
        <v>670</v>
      </c>
      <c r="G35" t="s">
        <v>612</v>
      </c>
      <c r="H35" t="s">
        <v>37</v>
      </c>
      <c r="I35">
        <v>64.16</v>
      </c>
      <c r="U35" s="4">
        <v>212</v>
      </c>
      <c r="W35">
        <v>130.80000000000001</v>
      </c>
      <c r="X35">
        <v>29.986000000000001</v>
      </c>
      <c r="AB35" t="s">
        <v>1078</v>
      </c>
      <c r="AC35" t="s">
        <v>910</v>
      </c>
      <c r="AD35" t="s">
        <v>39</v>
      </c>
      <c r="AE35" t="s">
        <v>39</v>
      </c>
      <c r="AF35">
        <v>400</v>
      </c>
      <c r="AG35">
        <v>1000</v>
      </c>
      <c r="AI35">
        <v>0</v>
      </c>
      <c r="AK35" s="4"/>
      <c r="AL35" s="4"/>
      <c r="AM35" s="4"/>
      <c r="AP35" s="4"/>
      <c r="AQ35" s="4"/>
      <c r="AR35" s="4"/>
    </row>
    <row r="36" spans="1:44" x14ac:dyDescent="0.2">
      <c r="A36" s="1" t="s">
        <v>74</v>
      </c>
      <c r="B36" s="1" t="s">
        <v>103</v>
      </c>
      <c r="C36" s="1" t="s">
        <v>35</v>
      </c>
      <c r="D36" s="1">
        <v>212</v>
      </c>
      <c r="F36" t="s">
        <v>671</v>
      </c>
      <c r="G36" t="s">
        <v>612</v>
      </c>
      <c r="H36" t="s">
        <v>35</v>
      </c>
      <c r="I36">
        <v>199.95</v>
      </c>
      <c r="U36" s="4">
        <v>228</v>
      </c>
      <c r="W36">
        <v>90.8</v>
      </c>
      <c r="X36">
        <v>104.5</v>
      </c>
      <c r="AB36" t="s">
        <v>1079</v>
      </c>
      <c r="AC36" t="s">
        <v>913</v>
      </c>
      <c r="AD36" t="s">
        <v>39</v>
      </c>
      <c r="AE36" t="s">
        <v>39</v>
      </c>
      <c r="AF36">
        <v>1300</v>
      </c>
      <c r="AG36">
        <v>3700</v>
      </c>
      <c r="AI36">
        <v>150</v>
      </c>
      <c r="AK36" s="4"/>
      <c r="AL36" s="4"/>
      <c r="AM36" s="4"/>
      <c r="AP36" s="4"/>
      <c r="AQ36" s="4"/>
      <c r="AR36" s="4"/>
    </row>
    <row r="37" spans="1:44" x14ac:dyDescent="0.2">
      <c r="A37" s="1" t="s">
        <v>75</v>
      </c>
      <c r="B37" s="1" t="s">
        <v>103</v>
      </c>
      <c r="C37" s="1" t="s">
        <v>35</v>
      </c>
      <c r="D37" s="1">
        <v>228</v>
      </c>
      <c r="F37" t="s">
        <v>672</v>
      </c>
      <c r="G37" t="s">
        <v>612</v>
      </c>
      <c r="H37" t="s">
        <v>35</v>
      </c>
      <c r="I37">
        <v>112</v>
      </c>
      <c r="U37" s="4">
        <v>312</v>
      </c>
      <c r="W37">
        <v>168</v>
      </c>
      <c r="X37">
        <v>228.8</v>
      </c>
      <c r="AB37" t="s">
        <v>1080</v>
      </c>
      <c r="AC37" t="s">
        <v>916</v>
      </c>
      <c r="AD37" t="s">
        <v>39</v>
      </c>
      <c r="AE37" t="s">
        <v>39</v>
      </c>
      <c r="AF37">
        <v>900</v>
      </c>
      <c r="AG37">
        <v>2500</v>
      </c>
      <c r="AI37">
        <v>0</v>
      </c>
      <c r="AK37" s="4"/>
      <c r="AL37" s="4"/>
      <c r="AM37" s="4"/>
      <c r="AP37" s="4"/>
      <c r="AQ37" s="4"/>
      <c r="AR37" s="4"/>
    </row>
    <row r="38" spans="1:44" x14ac:dyDescent="0.2">
      <c r="A38" s="1" t="s">
        <v>76</v>
      </c>
      <c r="B38" s="1" t="s">
        <v>103</v>
      </c>
      <c r="C38" s="1" t="s">
        <v>35</v>
      </c>
      <c r="D38" s="1">
        <v>312</v>
      </c>
      <c r="F38" t="s">
        <v>673</v>
      </c>
      <c r="G38" t="s">
        <v>612</v>
      </c>
      <c r="H38" t="s">
        <v>35</v>
      </c>
      <c r="I38">
        <v>94</v>
      </c>
      <c r="U38" s="4">
        <v>566</v>
      </c>
      <c r="W38">
        <v>140</v>
      </c>
      <c r="X38">
        <v>135</v>
      </c>
      <c r="AP38" s="4"/>
      <c r="AQ38" s="4"/>
      <c r="AR38" s="4"/>
    </row>
    <row r="39" spans="1:44" x14ac:dyDescent="0.2">
      <c r="A39" s="1" t="s">
        <v>77</v>
      </c>
      <c r="B39" s="1" t="s">
        <v>103</v>
      </c>
      <c r="C39" s="1" t="s">
        <v>35</v>
      </c>
      <c r="D39" s="1">
        <v>566</v>
      </c>
      <c r="F39" t="s">
        <v>674</v>
      </c>
      <c r="G39" t="s">
        <v>675</v>
      </c>
      <c r="H39" t="s">
        <v>35</v>
      </c>
      <c r="I39">
        <v>31.103000000000002</v>
      </c>
      <c r="U39" s="4">
        <v>500</v>
      </c>
      <c r="W39">
        <v>240</v>
      </c>
      <c r="X39">
        <v>34.5</v>
      </c>
    </row>
    <row r="40" spans="1:44" x14ac:dyDescent="0.2">
      <c r="A40" s="1" t="s">
        <v>78</v>
      </c>
      <c r="B40" s="1" t="s">
        <v>104</v>
      </c>
      <c r="C40" s="1" t="s">
        <v>35</v>
      </c>
      <c r="D40" s="1">
        <v>500</v>
      </c>
      <c r="U40" s="4">
        <v>300</v>
      </c>
      <c r="W40">
        <v>106.6</v>
      </c>
      <c r="X40">
        <v>132.59700000000001</v>
      </c>
    </row>
    <row r="41" spans="1:44" x14ac:dyDescent="0.2">
      <c r="A41" s="1" t="s">
        <v>79</v>
      </c>
      <c r="B41" s="1" t="s">
        <v>103</v>
      </c>
      <c r="C41" s="1" t="s">
        <v>35</v>
      </c>
      <c r="D41" s="1">
        <v>300</v>
      </c>
      <c r="U41" s="4">
        <v>234.34</v>
      </c>
      <c r="W41">
        <v>52.5</v>
      </c>
      <c r="X41">
        <v>15</v>
      </c>
    </row>
    <row r="42" spans="1:44" x14ac:dyDescent="0.2">
      <c r="A42" s="1" t="s">
        <v>80</v>
      </c>
      <c r="B42" s="1" t="s">
        <v>103</v>
      </c>
      <c r="C42" s="1" t="s">
        <v>38</v>
      </c>
      <c r="D42" s="1">
        <v>234.33999999999997</v>
      </c>
      <c r="U42" s="4">
        <v>156</v>
      </c>
      <c r="W42">
        <v>31.05</v>
      </c>
      <c r="X42">
        <v>100.05</v>
      </c>
    </row>
    <row r="43" spans="1:44" x14ac:dyDescent="0.2">
      <c r="A43" s="1" t="s">
        <v>81</v>
      </c>
      <c r="B43" s="1" t="s">
        <v>103</v>
      </c>
      <c r="C43" s="1" t="s">
        <v>38</v>
      </c>
      <c r="D43" s="1">
        <v>156</v>
      </c>
      <c r="U43" s="4">
        <v>80</v>
      </c>
      <c r="W43">
        <v>420</v>
      </c>
      <c r="X43">
        <v>162.36000000000001</v>
      </c>
    </row>
    <row r="44" spans="1:44" x14ac:dyDescent="0.2">
      <c r="A44" s="1" t="s">
        <v>82</v>
      </c>
      <c r="B44" s="1" t="s">
        <v>103</v>
      </c>
      <c r="C44" s="1" t="s">
        <v>38</v>
      </c>
      <c r="D44" s="1">
        <v>80</v>
      </c>
      <c r="U44" s="4">
        <v>90</v>
      </c>
      <c r="W44">
        <v>19.5</v>
      </c>
      <c r="X44">
        <v>220</v>
      </c>
    </row>
    <row r="45" spans="1:44" x14ac:dyDescent="0.2">
      <c r="A45" s="1" t="s">
        <v>83</v>
      </c>
      <c r="B45" s="1" t="s">
        <v>103</v>
      </c>
      <c r="C45" s="1" t="s">
        <v>38</v>
      </c>
      <c r="D45" s="1">
        <v>90</v>
      </c>
      <c r="U45" s="4">
        <v>180</v>
      </c>
      <c r="W45">
        <v>138.6</v>
      </c>
      <c r="X45">
        <v>28.98</v>
      </c>
    </row>
    <row r="46" spans="1:44" x14ac:dyDescent="0.2">
      <c r="A46" s="1" t="s">
        <v>84</v>
      </c>
      <c r="B46" s="1" t="s">
        <v>26</v>
      </c>
      <c r="C46" s="1" t="s">
        <v>38</v>
      </c>
      <c r="D46" s="1">
        <v>180</v>
      </c>
      <c r="U46" s="4">
        <v>529</v>
      </c>
      <c r="W46">
        <v>131.19999999999999</v>
      </c>
      <c r="X46">
        <v>25</v>
      </c>
    </row>
    <row r="47" spans="1:44" x14ac:dyDescent="0.2">
      <c r="A47" s="1" t="s">
        <v>85</v>
      </c>
      <c r="B47" s="1" t="s">
        <v>26</v>
      </c>
      <c r="C47" s="1" t="s">
        <v>38</v>
      </c>
      <c r="D47" s="1">
        <v>529</v>
      </c>
      <c r="U47" s="4">
        <v>229</v>
      </c>
      <c r="W47">
        <v>67.2</v>
      </c>
      <c r="X47">
        <v>55.64</v>
      </c>
    </row>
    <row r="48" spans="1:44" x14ac:dyDescent="0.2">
      <c r="A48" s="1" t="s">
        <v>86</v>
      </c>
      <c r="B48" s="1" t="s">
        <v>103</v>
      </c>
      <c r="C48" s="1" t="s">
        <v>38</v>
      </c>
      <c r="D48" s="1">
        <v>229</v>
      </c>
      <c r="U48" s="4">
        <v>480</v>
      </c>
      <c r="W48">
        <v>151.69999999999999</v>
      </c>
      <c r="X48">
        <v>65</v>
      </c>
    </row>
    <row r="49" spans="1:24" x14ac:dyDescent="0.2">
      <c r="A49" s="1" t="s">
        <v>87</v>
      </c>
      <c r="B49" s="1" t="s">
        <v>104</v>
      </c>
      <c r="C49" s="1" t="s">
        <v>38</v>
      </c>
      <c r="D49" s="1">
        <v>480</v>
      </c>
      <c r="U49" s="4">
        <v>800</v>
      </c>
      <c r="W49">
        <v>54</v>
      </c>
      <c r="X49">
        <v>102.96</v>
      </c>
    </row>
    <row r="50" spans="1:24" x14ac:dyDescent="0.2">
      <c r="A50" s="1" t="s">
        <v>88</v>
      </c>
      <c r="B50" s="1" t="s">
        <v>104</v>
      </c>
      <c r="C50" s="1" t="s">
        <v>38</v>
      </c>
      <c r="D50" s="1">
        <v>800</v>
      </c>
      <c r="U50" s="4">
        <v>120</v>
      </c>
      <c r="W50">
        <v>192</v>
      </c>
      <c r="X50">
        <v>64.16</v>
      </c>
    </row>
    <row r="51" spans="1:24" x14ac:dyDescent="0.2">
      <c r="A51" s="1" t="s">
        <v>89</v>
      </c>
      <c r="B51" s="1" t="s">
        <v>103</v>
      </c>
      <c r="C51" s="1" t="s">
        <v>39</v>
      </c>
      <c r="D51" s="1">
        <v>120</v>
      </c>
      <c r="U51" s="4">
        <v>208</v>
      </c>
      <c r="W51">
        <v>30</v>
      </c>
      <c r="X51">
        <v>199.95</v>
      </c>
    </row>
    <row r="52" spans="1:24" x14ac:dyDescent="0.2">
      <c r="A52" s="1" t="s">
        <v>90</v>
      </c>
      <c r="B52" s="1" t="s">
        <v>26</v>
      </c>
      <c r="C52" s="1" t="s">
        <v>39</v>
      </c>
      <c r="D52" s="1">
        <v>208</v>
      </c>
      <c r="U52" s="4">
        <v>58</v>
      </c>
      <c r="W52">
        <v>28.7</v>
      </c>
      <c r="X52">
        <v>112</v>
      </c>
    </row>
    <row r="53" spans="1:24" x14ac:dyDescent="0.2">
      <c r="A53" s="1" t="s">
        <v>91</v>
      </c>
      <c r="B53" s="1" t="s">
        <v>103</v>
      </c>
      <c r="C53" s="1" t="s">
        <v>39</v>
      </c>
      <c r="D53" s="1">
        <v>58</v>
      </c>
      <c r="U53" s="4">
        <v>50</v>
      </c>
      <c r="W53">
        <v>452.89</v>
      </c>
      <c r="X53">
        <v>94</v>
      </c>
    </row>
    <row r="54" spans="1:24" x14ac:dyDescent="0.2">
      <c r="A54" s="1" t="s">
        <v>92</v>
      </c>
      <c r="B54" s="1" t="s">
        <v>103</v>
      </c>
      <c r="C54" s="1" t="s">
        <v>36</v>
      </c>
      <c r="D54" s="1">
        <v>50</v>
      </c>
      <c r="U54" s="4">
        <v>34</v>
      </c>
      <c r="W54">
        <v>43.2</v>
      </c>
      <c r="X54">
        <v>31.103000000000002</v>
      </c>
    </row>
    <row r="55" spans="1:24" x14ac:dyDescent="0.2">
      <c r="A55" s="1" t="s">
        <v>93</v>
      </c>
      <c r="B55" s="1" t="s">
        <v>103</v>
      </c>
      <c r="C55" s="1" t="s">
        <v>37</v>
      </c>
      <c r="D55" s="1">
        <v>34</v>
      </c>
      <c r="U55" s="4">
        <v>423.5</v>
      </c>
      <c r="W55">
        <v>79.95</v>
      </c>
      <c r="X55">
        <v>100</v>
      </c>
    </row>
    <row r="56" spans="1:24" x14ac:dyDescent="0.2">
      <c r="A56" s="1" t="s">
        <v>94</v>
      </c>
      <c r="B56" s="1" t="s">
        <v>103</v>
      </c>
      <c r="C56" s="1" t="s">
        <v>37</v>
      </c>
      <c r="D56" s="1">
        <v>423.5</v>
      </c>
      <c r="U56" s="4">
        <v>50</v>
      </c>
      <c r="W56">
        <v>153.60000000000002</v>
      </c>
      <c r="X56">
        <v>85</v>
      </c>
    </row>
    <row r="57" spans="1:24" x14ac:dyDescent="0.2">
      <c r="A57" s="1" t="s">
        <v>95</v>
      </c>
      <c r="B57" s="1" t="s">
        <v>105</v>
      </c>
      <c r="C57" s="1" t="s">
        <v>38</v>
      </c>
      <c r="D57" s="1">
        <v>50</v>
      </c>
      <c r="U57" s="4">
        <v>20.7</v>
      </c>
      <c r="W57">
        <v>111.6</v>
      </c>
    </row>
    <row r="58" spans="1:24" x14ac:dyDescent="0.2">
      <c r="A58" s="1" t="s">
        <v>96</v>
      </c>
      <c r="B58" s="1" t="s">
        <v>105</v>
      </c>
      <c r="C58" s="1" t="s">
        <v>38</v>
      </c>
      <c r="D58" s="1">
        <v>20.7</v>
      </c>
      <c r="U58" s="4">
        <v>73.5</v>
      </c>
      <c r="W58">
        <v>204.4</v>
      </c>
    </row>
    <row r="59" spans="1:24" x14ac:dyDescent="0.2">
      <c r="A59" s="1" t="s">
        <v>97</v>
      </c>
      <c r="B59" s="1" t="s">
        <v>103</v>
      </c>
      <c r="C59" s="1" t="s">
        <v>38</v>
      </c>
      <c r="D59" s="1">
        <v>73.5</v>
      </c>
      <c r="U59" s="4">
        <v>57.6</v>
      </c>
      <c r="W59">
        <v>57.6</v>
      </c>
    </row>
    <row r="60" spans="1:24" x14ac:dyDescent="0.2">
      <c r="A60" s="1" t="s">
        <v>98</v>
      </c>
      <c r="B60" s="1" t="s">
        <v>105</v>
      </c>
      <c r="C60" s="1" t="s">
        <v>38</v>
      </c>
      <c r="D60" s="1">
        <v>57.6</v>
      </c>
      <c r="U60" s="4">
        <v>63</v>
      </c>
      <c r="W60">
        <v>336</v>
      </c>
    </row>
    <row r="61" spans="1:24" x14ac:dyDescent="0.2">
      <c r="A61" s="1" t="s">
        <v>99</v>
      </c>
      <c r="B61" s="1" t="s">
        <v>103</v>
      </c>
      <c r="C61" s="1" t="s">
        <v>38</v>
      </c>
      <c r="D61" s="1">
        <v>63</v>
      </c>
      <c r="U61">
        <v>210</v>
      </c>
      <c r="W61">
        <v>83.6</v>
      </c>
    </row>
    <row r="62" spans="1:24" x14ac:dyDescent="0.2">
      <c r="A62" s="1" t="s">
        <v>395</v>
      </c>
      <c r="B62" s="1" t="s">
        <v>573</v>
      </c>
      <c r="C62" s="1" t="s">
        <v>36</v>
      </c>
      <c r="D62" s="1">
        <v>80</v>
      </c>
      <c r="W62">
        <v>144.4</v>
      </c>
    </row>
    <row r="63" spans="1:24" x14ac:dyDescent="0.2">
      <c r="A63" s="1" t="s">
        <v>396</v>
      </c>
      <c r="B63" s="1" t="s">
        <v>573</v>
      </c>
      <c r="C63" s="1" t="s">
        <v>36</v>
      </c>
      <c r="D63" s="1">
        <v>60</v>
      </c>
      <c r="W63">
        <v>86.4</v>
      </c>
    </row>
    <row r="64" spans="1:24" x14ac:dyDescent="0.2">
      <c r="A64" s="1" t="s">
        <v>397</v>
      </c>
      <c r="B64" s="1" t="s">
        <v>573</v>
      </c>
      <c r="C64" s="1" t="s">
        <v>36</v>
      </c>
      <c r="D64" s="1">
        <v>29</v>
      </c>
      <c r="W64">
        <v>320.32</v>
      </c>
    </row>
    <row r="65" spans="1:25" x14ac:dyDescent="0.2">
      <c r="A65" s="1" t="s">
        <v>407</v>
      </c>
      <c r="B65" s="1" t="s">
        <v>573</v>
      </c>
      <c r="C65" s="1" t="s">
        <v>35</v>
      </c>
      <c r="D65" s="1">
        <v>29</v>
      </c>
      <c r="W65">
        <v>225.7</v>
      </c>
    </row>
    <row r="66" spans="1:25" x14ac:dyDescent="0.2">
      <c r="A66" s="1" t="s">
        <v>398</v>
      </c>
      <c r="B66" s="1" t="s">
        <v>573</v>
      </c>
      <c r="C66" s="1" t="s">
        <v>36</v>
      </c>
      <c r="D66" s="1">
        <v>240</v>
      </c>
      <c r="W66">
        <v>531.92999999999995</v>
      </c>
    </row>
    <row r="67" spans="1:25" x14ac:dyDescent="0.2">
      <c r="A67" s="1" t="s">
        <v>399</v>
      </c>
      <c r="B67" s="1" t="s">
        <v>573</v>
      </c>
      <c r="C67" s="1" t="s">
        <v>36</v>
      </c>
      <c r="D67" s="1">
        <v>616</v>
      </c>
      <c r="W67">
        <v>157.5</v>
      </c>
    </row>
    <row r="68" spans="1:25" x14ac:dyDescent="0.2">
      <c r="A68" s="1" t="s">
        <v>400</v>
      </c>
      <c r="B68" s="1" t="s">
        <v>573</v>
      </c>
      <c r="C68" s="1" t="s">
        <v>36</v>
      </c>
      <c r="D68" s="1">
        <v>1500</v>
      </c>
      <c r="W68">
        <v>180.6</v>
      </c>
    </row>
    <row r="69" spans="1:25" x14ac:dyDescent="0.2">
      <c r="A69" s="1" t="s">
        <v>401</v>
      </c>
      <c r="B69" s="1" t="s">
        <v>573</v>
      </c>
      <c r="C69" s="1" t="s">
        <v>37</v>
      </c>
      <c r="D69" s="1">
        <v>66</v>
      </c>
      <c r="U69">
        <f>SUM(U2:U68)</f>
        <v>34566.538999999997</v>
      </c>
      <c r="V69">
        <f t="shared" ref="V69:X69" si="0">SUM(V2:V68)</f>
        <v>7638.4999999999991</v>
      </c>
      <c r="W69">
        <f t="shared" si="0"/>
        <v>8876.0680000000011</v>
      </c>
      <c r="X69">
        <f t="shared" si="0"/>
        <v>4955.2130000000006</v>
      </c>
      <c r="Y69">
        <f>SUM(U69:X69)</f>
        <v>56036.32</v>
      </c>
    </row>
    <row r="70" spans="1:25" x14ac:dyDescent="0.2">
      <c r="A70" s="1" t="s">
        <v>402</v>
      </c>
      <c r="B70" s="1" t="s">
        <v>573</v>
      </c>
      <c r="C70" s="1" t="s">
        <v>37</v>
      </c>
      <c r="D70" s="1">
        <v>86.4</v>
      </c>
      <c r="U70">
        <f>(U69/$Y69)*100</f>
        <v>61.685954752203564</v>
      </c>
      <c r="V70">
        <f t="shared" ref="V70:X70" si="1">(V69/$Y69)*100</f>
        <v>13.631337675279173</v>
      </c>
      <c r="W70">
        <f t="shared" si="1"/>
        <v>15.839848155624784</v>
      </c>
      <c r="X70">
        <f t="shared" si="1"/>
        <v>8.8428594168924732</v>
      </c>
    </row>
    <row r="71" spans="1:25" x14ac:dyDescent="0.2">
      <c r="A71" s="1" t="s">
        <v>403</v>
      </c>
      <c r="B71" s="1" t="s">
        <v>573</v>
      </c>
      <c r="C71" s="1" t="s">
        <v>37</v>
      </c>
      <c r="D71" s="1">
        <v>570</v>
      </c>
    </row>
    <row r="72" spans="1:25" x14ac:dyDescent="0.2">
      <c r="A72" s="1" t="s">
        <v>404</v>
      </c>
      <c r="B72" s="1" t="s">
        <v>573</v>
      </c>
      <c r="C72" s="1" t="s">
        <v>35</v>
      </c>
      <c r="D72" s="1">
        <v>302</v>
      </c>
    </row>
    <row r="73" spans="1:25" x14ac:dyDescent="0.2">
      <c r="A73" s="1" t="s">
        <v>405</v>
      </c>
      <c r="B73" s="1" t="s">
        <v>573</v>
      </c>
      <c r="C73" s="1" t="s">
        <v>35</v>
      </c>
      <c r="D73" s="1">
        <v>185</v>
      </c>
    </row>
    <row r="74" spans="1:25" x14ac:dyDescent="0.2">
      <c r="A74" s="1" t="s">
        <v>406</v>
      </c>
      <c r="B74" s="1" t="s">
        <v>573</v>
      </c>
      <c r="C74" s="1" t="s">
        <v>35</v>
      </c>
      <c r="D74" s="1">
        <v>135</v>
      </c>
    </row>
    <row r="75" spans="1:25" x14ac:dyDescent="0.2">
      <c r="A75" s="1" t="s">
        <v>408</v>
      </c>
      <c r="B75" s="1" t="s">
        <v>573</v>
      </c>
      <c r="C75" s="1" t="s">
        <v>35</v>
      </c>
      <c r="D75" s="1">
        <v>950</v>
      </c>
    </row>
    <row r="76" spans="1:25" x14ac:dyDescent="0.2">
      <c r="A76" s="1" t="s">
        <v>409</v>
      </c>
      <c r="B76" s="1" t="s">
        <v>573</v>
      </c>
      <c r="C76" s="1" t="s">
        <v>35</v>
      </c>
      <c r="D76" s="1">
        <v>552</v>
      </c>
    </row>
    <row r="77" spans="1:25" x14ac:dyDescent="0.2">
      <c r="A77" s="1" t="s">
        <v>410</v>
      </c>
      <c r="B77" s="1" t="s">
        <v>573</v>
      </c>
      <c r="C77" s="1" t="s">
        <v>35</v>
      </c>
      <c r="D77" s="1">
        <v>68</v>
      </c>
    </row>
    <row r="78" spans="1:25" x14ac:dyDescent="0.2">
      <c r="A78" s="1" t="s">
        <v>411</v>
      </c>
      <c r="B78" s="1" t="s">
        <v>573</v>
      </c>
      <c r="C78" s="1" t="s">
        <v>39</v>
      </c>
      <c r="D78" s="1">
        <v>79.900000000000006</v>
      </c>
    </row>
    <row r="79" spans="1:25" x14ac:dyDescent="0.2">
      <c r="A79" s="1" t="s">
        <v>412</v>
      </c>
      <c r="B79" s="1" t="s">
        <v>573</v>
      </c>
      <c r="C79" s="1" t="s">
        <v>39</v>
      </c>
      <c r="D79" s="1">
        <v>170.09999999999997</v>
      </c>
    </row>
    <row r="80" spans="1:25" x14ac:dyDescent="0.2">
      <c r="A80" s="1" t="s">
        <v>413</v>
      </c>
      <c r="B80" s="1" t="s">
        <v>573</v>
      </c>
      <c r="C80" s="1" t="s">
        <v>39</v>
      </c>
      <c r="D80" s="1">
        <v>85</v>
      </c>
    </row>
    <row r="81" spans="1:4" x14ac:dyDescent="0.2">
      <c r="A81" s="1" t="s">
        <v>574</v>
      </c>
      <c r="B81" s="1" t="s">
        <v>573</v>
      </c>
      <c r="C81" s="1" t="s">
        <v>39</v>
      </c>
      <c r="D81" s="1">
        <v>60</v>
      </c>
    </row>
    <row r="82" spans="1:4" x14ac:dyDescent="0.2">
      <c r="A82" s="1" t="s">
        <v>415</v>
      </c>
      <c r="B82" s="1" t="s">
        <v>573</v>
      </c>
      <c r="C82" s="1" t="s">
        <v>39</v>
      </c>
      <c r="D82" s="1">
        <v>43.2</v>
      </c>
    </row>
    <row r="83" spans="1:4" x14ac:dyDescent="0.2">
      <c r="A83" s="1" t="s">
        <v>416</v>
      </c>
      <c r="B83" s="1" t="s">
        <v>573</v>
      </c>
      <c r="C83" s="1" t="s">
        <v>39</v>
      </c>
      <c r="D83" s="1">
        <v>432</v>
      </c>
    </row>
    <row r="84" spans="1:4" x14ac:dyDescent="0.2">
      <c r="A84" s="1" t="s">
        <v>417</v>
      </c>
      <c r="B84" s="1" t="s">
        <v>573</v>
      </c>
      <c r="C84" s="1" t="s">
        <v>39</v>
      </c>
      <c r="D84" s="1">
        <v>144</v>
      </c>
    </row>
    <row r="85" spans="1:4" x14ac:dyDescent="0.2">
      <c r="A85" s="1" t="s">
        <v>418</v>
      </c>
      <c r="B85" s="1" t="s">
        <v>573</v>
      </c>
      <c r="C85" s="1" t="s">
        <v>39</v>
      </c>
      <c r="D85" s="1">
        <v>32.4</v>
      </c>
    </row>
    <row r="86" spans="1:4" x14ac:dyDescent="0.2">
      <c r="A86" s="1" t="s">
        <v>419</v>
      </c>
      <c r="B86" s="1" t="s">
        <v>573</v>
      </c>
      <c r="C86" s="1" t="s">
        <v>39</v>
      </c>
      <c r="D86" s="1">
        <v>81.599999999999994</v>
      </c>
    </row>
    <row r="87" spans="1:4" x14ac:dyDescent="0.2">
      <c r="A87" s="1" t="s">
        <v>420</v>
      </c>
      <c r="B87" s="1" t="s">
        <v>573</v>
      </c>
      <c r="C87" s="1" t="s">
        <v>39</v>
      </c>
      <c r="D87" s="1">
        <v>79.900000000000006</v>
      </c>
    </row>
    <row r="88" spans="1:4" x14ac:dyDescent="0.2">
      <c r="A88" s="1" t="s">
        <v>421</v>
      </c>
      <c r="B88" s="1" t="s">
        <v>573</v>
      </c>
      <c r="C88" s="1" t="s">
        <v>39</v>
      </c>
      <c r="D88" s="1">
        <v>40</v>
      </c>
    </row>
    <row r="89" spans="1:4" x14ac:dyDescent="0.2">
      <c r="A89" s="1" t="s">
        <v>422</v>
      </c>
      <c r="B89" s="1" t="s">
        <v>573</v>
      </c>
      <c r="C89" s="1" t="s">
        <v>39</v>
      </c>
      <c r="D89" s="1">
        <v>300</v>
      </c>
    </row>
    <row r="90" spans="1:4" x14ac:dyDescent="0.2">
      <c r="A90" s="1" t="s">
        <v>423</v>
      </c>
      <c r="B90" s="1" t="s">
        <v>573</v>
      </c>
      <c r="C90" s="1" t="s">
        <v>39</v>
      </c>
      <c r="D90" s="1">
        <v>231.2</v>
      </c>
    </row>
    <row r="91" spans="1:4" x14ac:dyDescent="0.2">
      <c r="A91" s="1" t="s">
        <v>424</v>
      </c>
      <c r="B91" s="1" t="s">
        <v>573</v>
      </c>
      <c r="C91" s="1" t="s">
        <v>39</v>
      </c>
      <c r="D91" s="1">
        <v>90</v>
      </c>
    </row>
    <row r="92" spans="1:4" x14ac:dyDescent="0.2">
      <c r="A92" s="1" t="s">
        <v>425</v>
      </c>
      <c r="B92" s="1" t="s">
        <v>573</v>
      </c>
      <c r="C92" s="1" t="s">
        <v>39</v>
      </c>
      <c r="D92" s="1">
        <v>93</v>
      </c>
    </row>
    <row r="93" spans="1:4" x14ac:dyDescent="0.2">
      <c r="A93" s="1" t="s">
        <v>426</v>
      </c>
      <c r="B93" s="1" t="s">
        <v>573</v>
      </c>
      <c r="C93" s="1" t="s">
        <v>39</v>
      </c>
      <c r="D93" s="1">
        <v>82.8</v>
      </c>
    </row>
    <row r="94" spans="1:4" x14ac:dyDescent="0.2">
      <c r="A94" s="1" t="s">
        <v>427</v>
      </c>
      <c r="B94" s="1" t="s">
        <v>573</v>
      </c>
      <c r="C94" s="1" t="s">
        <v>39</v>
      </c>
      <c r="D94" s="1">
        <v>125</v>
      </c>
    </row>
    <row r="95" spans="1:4" x14ac:dyDescent="0.2">
      <c r="A95" s="1" t="s">
        <v>429</v>
      </c>
      <c r="B95" s="1" t="s">
        <v>575</v>
      </c>
      <c r="C95" s="1" t="s">
        <v>36</v>
      </c>
      <c r="D95" s="1">
        <v>113</v>
      </c>
    </row>
    <row r="96" spans="1:4" x14ac:dyDescent="0.2">
      <c r="A96" s="1" t="s">
        <v>576</v>
      </c>
      <c r="B96" s="1" t="s">
        <v>575</v>
      </c>
      <c r="C96" s="1" t="s">
        <v>36</v>
      </c>
      <c r="D96" s="1">
        <v>113.19</v>
      </c>
    </row>
    <row r="97" spans="1:4" x14ac:dyDescent="0.2">
      <c r="A97" s="1" t="s">
        <v>577</v>
      </c>
      <c r="B97" s="1" t="s">
        <v>575</v>
      </c>
      <c r="C97" s="1" t="s">
        <v>36</v>
      </c>
      <c r="D97" s="1">
        <v>140.69999999999999</v>
      </c>
    </row>
    <row r="98" spans="1:4" x14ac:dyDescent="0.2">
      <c r="A98" s="1" t="s">
        <v>578</v>
      </c>
      <c r="B98" s="1" t="s">
        <v>575</v>
      </c>
      <c r="C98" s="1" t="s">
        <v>36</v>
      </c>
      <c r="D98" s="1">
        <v>96.04</v>
      </c>
    </row>
    <row r="99" spans="1:4" x14ac:dyDescent="0.2">
      <c r="A99" s="1" t="s">
        <v>579</v>
      </c>
      <c r="B99" s="1" t="s">
        <v>575</v>
      </c>
      <c r="C99" s="1" t="s">
        <v>36</v>
      </c>
      <c r="D99" s="1">
        <v>30</v>
      </c>
    </row>
    <row r="100" spans="1:4" x14ac:dyDescent="0.2">
      <c r="A100" s="1" t="s">
        <v>580</v>
      </c>
      <c r="B100" s="1" t="s">
        <v>575</v>
      </c>
      <c r="C100" s="1" t="s">
        <v>36</v>
      </c>
      <c r="D100" s="1">
        <v>165.5</v>
      </c>
    </row>
    <row r="101" spans="1:4" x14ac:dyDescent="0.2">
      <c r="A101" s="1" t="s">
        <v>581</v>
      </c>
      <c r="B101" s="1" t="s">
        <v>575</v>
      </c>
      <c r="C101" s="1" t="s">
        <v>36</v>
      </c>
      <c r="D101" s="1">
        <v>46.5</v>
      </c>
    </row>
    <row r="102" spans="1:4" x14ac:dyDescent="0.2">
      <c r="A102" s="1" t="s">
        <v>582</v>
      </c>
      <c r="B102" s="1" t="s">
        <v>575</v>
      </c>
      <c r="C102" s="1" t="s">
        <v>36</v>
      </c>
      <c r="D102" s="1">
        <v>198.94</v>
      </c>
    </row>
    <row r="103" spans="1:4" x14ac:dyDescent="0.2">
      <c r="A103" s="1" t="s">
        <v>583</v>
      </c>
      <c r="B103" s="1" t="s">
        <v>575</v>
      </c>
      <c r="C103" s="1" t="s">
        <v>36</v>
      </c>
      <c r="D103" s="1">
        <v>270</v>
      </c>
    </row>
    <row r="104" spans="1:4" x14ac:dyDescent="0.2">
      <c r="A104" s="1" t="s">
        <v>584</v>
      </c>
      <c r="B104" s="1" t="s">
        <v>575</v>
      </c>
      <c r="C104" s="1" t="s">
        <v>36</v>
      </c>
      <c r="D104" s="1">
        <v>106.8</v>
      </c>
    </row>
    <row r="105" spans="1:4" x14ac:dyDescent="0.2">
      <c r="A105" s="1" t="s">
        <v>440</v>
      </c>
      <c r="B105" s="1" t="s">
        <v>575</v>
      </c>
      <c r="C105" s="1" t="s">
        <v>36</v>
      </c>
      <c r="D105" s="1">
        <v>172.48</v>
      </c>
    </row>
    <row r="106" spans="1:4" x14ac:dyDescent="0.2">
      <c r="A106" s="1" t="s">
        <v>585</v>
      </c>
      <c r="B106" s="1" t="s">
        <v>575</v>
      </c>
      <c r="C106" s="1" t="s">
        <v>36</v>
      </c>
      <c r="D106" s="1">
        <v>48.3</v>
      </c>
    </row>
    <row r="107" spans="1:4" x14ac:dyDescent="0.2">
      <c r="A107" s="1" t="s">
        <v>586</v>
      </c>
      <c r="B107" s="1" t="s">
        <v>575</v>
      </c>
      <c r="C107" s="1" t="s">
        <v>37</v>
      </c>
      <c r="D107" s="1">
        <v>180.518</v>
      </c>
    </row>
    <row r="108" spans="1:4" x14ac:dyDescent="0.2">
      <c r="A108" s="1" t="s">
        <v>587</v>
      </c>
      <c r="B108" s="1" t="s">
        <v>575</v>
      </c>
      <c r="C108" s="1" t="s">
        <v>38</v>
      </c>
      <c r="D108" s="1">
        <v>46</v>
      </c>
    </row>
    <row r="109" spans="1:4" x14ac:dyDescent="0.2">
      <c r="A109" s="1" t="s">
        <v>588</v>
      </c>
      <c r="B109" s="1" t="s">
        <v>575</v>
      </c>
      <c r="C109" s="1" t="s">
        <v>38</v>
      </c>
      <c r="D109" s="1">
        <v>66</v>
      </c>
    </row>
    <row r="110" spans="1:4" x14ac:dyDescent="0.2">
      <c r="A110" s="1" t="s">
        <v>589</v>
      </c>
      <c r="B110" s="1" t="s">
        <v>575</v>
      </c>
      <c r="C110" s="1" t="s">
        <v>38</v>
      </c>
      <c r="D110" s="1">
        <v>56.7</v>
      </c>
    </row>
    <row r="111" spans="1:4" x14ac:dyDescent="0.2">
      <c r="A111" s="1" t="s">
        <v>460</v>
      </c>
      <c r="B111" s="1" t="s">
        <v>575</v>
      </c>
      <c r="C111" s="1" t="s">
        <v>38</v>
      </c>
      <c r="D111" s="1">
        <v>94.5</v>
      </c>
    </row>
    <row r="112" spans="1:4" x14ac:dyDescent="0.2">
      <c r="A112" s="1" t="s">
        <v>461</v>
      </c>
      <c r="B112" s="1" t="s">
        <v>575</v>
      </c>
      <c r="C112" s="1" t="s">
        <v>38</v>
      </c>
      <c r="D112" s="1">
        <v>71.400000000000006</v>
      </c>
    </row>
    <row r="113" spans="1:4" x14ac:dyDescent="0.2">
      <c r="A113" s="1" t="s">
        <v>470</v>
      </c>
      <c r="B113" s="1" t="s">
        <v>575</v>
      </c>
      <c r="C113" s="1" t="s">
        <v>38</v>
      </c>
      <c r="D113" s="1">
        <v>132.30000000000001</v>
      </c>
    </row>
    <row r="114" spans="1:4" x14ac:dyDescent="0.2">
      <c r="A114" s="1" t="s">
        <v>456</v>
      </c>
      <c r="B114" s="1" t="s">
        <v>575</v>
      </c>
      <c r="C114" s="1" t="s">
        <v>38</v>
      </c>
      <c r="D114" s="1">
        <v>52.5</v>
      </c>
    </row>
    <row r="115" spans="1:4" x14ac:dyDescent="0.2">
      <c r="A115" s="1" t="s">
        <v>590</v>
      </c>
      <c r="B115" s="1" t="s">
        <v>575</v>
      </c>
      <c r="C115" s="1" t="s">
        <v>38</v>
      </c>
      <c r="D115" s="1">
        <v>102.4</v>
      </c>
    </row>
    <row r="116" spans="1:4" x14ac:dyDescent="0.2">
      <c r="A116" s="1" t="s">
        <v>591</v>
      </c>
      <c r="B116" s="1" t="s">
        <v>575</v>
      </c>
      <c r="C116" s="1" t="s">
        <v>38</v>
      </c>
      <c r="D116" s="1">
        <v>102.4</v>
      </c>
    </row>
    <row r="117" spans="1:4" x14ac:dyDescent="0.2">
      <c r="A117" s="1" t="s">
        <v>592</v>
      </c>
      <c r="B117" s="1" t="s">
        <v>575</v>
      </c>
      <c r="C117" s="1" t="s">
        <v>38</v>
      </c>
      <c r="D117" s="1">
        <v>112</v>
      </c>
    </row>
    <row r="118" spans="1:4" x14ac:dyDescent="0.2">
      <c r="A118" s="1" t="s">
        <v>465</v>
      </c>
      <c r="B118" s="1" t="s">
        <v>575</v>
      </c>
      <c r="C118" s="1" t="s">
        <v>38</v>
      </c>
      <c r="D118" s="1">
        <v>80.5</v>
      </c>
    </row>
    <row r="119" spans="1:4" x14ac:dyDescent="0.2">
      <c r="A119" s="1" t="s">
        <v>466</v>
      </c>
      <c r="B119" s="1" t="s">
        <v>575</v>
      </c>
      <c r="C119" s="1" t="s">
        <v>38</v>
      </c>
      <c r="D119" s="1">
        <v>159</v>
      </c>
    </row>
    <row r="120" spans="1:4" x14ac:dyDescent="0.2">
      <c r="A120" s="1" t="s">
        <v>467</v>
      </c>
      <c r="B120" s="1" t="s">
        <v>575</v>
      </c>
      <c r="C120" s="1" t="s">
        <v>38</v>
      </c>
      <c r="D120" s="1">
        <v>39</v>
      </c>
    </row>
    <row r="121" spans="1:4" x14ac:dyDescent="0.2">
      <c r="A121" s="1" t="s">
        <v>593</v>
      </c>
      <c r="B121" s="1" t="s">
        <v>575</v>
      </c>
      <c r="C121" s="1" t="s">
        <v>38</v>
      </c>
      <c r="D121" s="1">
        <v>126</v>
      </c>
    </row>
    <row r="122" spans="1:4" x14ac:dyDescent="0.2">
      <c r="A122" s="1" t="s">
        <v>594</v>
      </c>
      <c r="B122" s="1" t="s">
        <v>575</v>
      </c>
      <c r="C122" s="1" t="s">
        <v>38</v>
      </c>
      <c r="D122" s="1">
        <v>119.36</v>
      </c>
    </row>
    <row r="123" spans="1:4" x14ac:dyDescent="0.2">
      <c r="A123" s="1" t="s">
        <v>469</v>
      </c>
      <c r="B123" s="1" t="s">
        <v>575</v>
      </c>
      <c r="C123" s="1" t="s">
        <v>38</v>
      </c>
      <c r="D123" s="1">
        <v>70</v>
      </c>
    </row>
    <row r="124" spans="1:4" x14ac:dyDescent="0.2">
      <c r="A124" s="1" t="s">
        <v>595</v>
      </c>
      <c r="B124" s="1" t="s">
        <v>575</v>
      </c>
      <c r="C124" s="1" t="s">
        <v>38</v>
      </c>
      <c r="D124" s="1">
        <v>98.7</v>
      </c>
    </row>
    <row r="125" spans="1:4" x14ac:dyDescent="0.2">
      <c r="A125" s="1" t="s">
        <v>471</v>
      </c>
      <c r="B125" s="1" t="s">
        <v>575</v>
      </c>
      <c r="C125" s="1" t="s">
        <v>38</v>
      </c>
      <c r="D125" s="1">
        <v>144</v>
      </c>
    </row>
    <row r="126" spans="1:4" x14ac:dyDescent="0.2">
      <c r="A126" s="1" t="s">
        <v>472</v>
      </c>
      <c r="B126" s="1" t="s">
        <v>575</v>
      </c>
      <c r="C126" s="1" t="s">
        <v>38</v>
      </c>
      <c r="D126" s="1">
        <v>126</v>
      </c>
    </row>
    <row r="127" spans="1:4" x14ac:dyDescent="0.2">
      <c r="A127" s="1" t="s">
        <v>596</v>
      </c>
      <c r="B127" s="1" t="s">
        <v>575</v>
      </c>
      <c r="C127" s="1" t="s">
        <v>38</v>
      </c>
      <c r="D127" s="1">
        <v>33</v>
      </c>
    </row>
    <row r="128" spans="1:4" x14ac:dyDescent="0.2">
      <c r="A128" s="1" t="s">
        <v>597</v>
      </c>
      <c r="B128" s="1" t="s">
        <v>575</v>
      </c>
      <c r="C128" s="1" t="s">
        <v>38</v>
      </c>
      <c r="D128" s="1">
        <v>130.80000000000001</v>
      </c>
    </row>
    <row r="129" spans="1:4" x14ac:dyDescent="0.2">
      <c r="A129" s="1" t="s">
        <v>598</v>
      </c>
      <c r="B129" s="1" t="s">
        <v>575</v>
      </c>
      <c r="C129" s="1" t="s">
        <v>38</v>
      </c>
      <c r="D129" s="1">
        <v>90.8</v>
      </c>
    </row>
    <row r="130" spans="1:4" x14ac:dyDescent="0.2">
      <c r="A130" s="1" t="s">
        <v>599</v>
      </c>
      <c r="B130" s="1" t="s">
        <v>575</v>
      </c>
      <c r="C130" s="1" t="s">
        <v>39</v>
      </c>
      <c r="D130" s="1">
        <v>168</v>
      </c>
    </row>
    <row r="131" spans="1:4" x14ac:dyDescent="0.2">
      <c r="A131" s="1" t="s">
        <v>479</v>
      </c>
      <c r="B131" s="1" t="s">
        <v>575</v>
      </c>
      <c r="C131" s="1" t="s">
        <v>39</v>
      </c>
      <c r="D131" s="1">
        <v>140</v>
      </c>
    </row>
    <row r="132" spans="1:4" x14ac:dyDescent="0.2">
      <c r="A132" s="1" t="s">
        <v>600</v>
      </c>
      <c r="B132" s="1" t="s">
        <v>575</v>
      </c>
      <c r="C132" s="1" t="s">
        <v>35</v>
      </c>
      <c r="D132" s="1">
        <v>240</v>
      </c>
    </row>
    <row r="133" spans="1:4" x14ac:dyDescent="0.2">
      <c r="A133" s="1" t="s">
        <v>601</v>
      </c>
      <c r="B133" s="1" t="s">
        <v>575</v>
      </c>
      <c r="C133" s="1" t="s">
        <v>35</v>
      </c>
      <c r="D133" s="1">
        <v>106.6</v>
      </c>
    </row>
    <row r="134" spans="1:4" x14ac:dyDescent="0.2">
      <c r="A134" s="1" t="s">
        <v>444</v>
      </c>
      <c r="B134" s="1" t="s">
        <v>575</v>
      </c>
      <c r="C134" s="1" t="s">
        <v>35</v>
      </c>
      <c r="D134" s="1">
        <v>52.5</v>
      </c>
    </row>
    <row r="135" spans="1:4" x14ac:dyDescent="0.2">
      <c r="A135" s="1" t="s">
        <v>602</v>
      </c>
      <c r="B135" s="1" t="s">
        <v>575</v>
      </c>
      <c r="C135" s="1" t="s">
        <v>35</v>
      </c>
      <c r="D135" s="1">
        <v>31.05</v>
      </c>
    </row>
    <row r="136" spans="1:4" x14ac:dyDescent="0.2">
      <c r="A136" s="1" t="s">
        <v>603</v>
      </c>
      <c r="B136" s="1" t="s">
        <v>575</v>
      </c>
      <c r="C136" s="1" t="s">
        <v>35</v>
      </c>
      <c r="D136" s="1">
        <v>420</v>
      </c>
    </row>
    <row r="137" spans="1:4" x14ac:dyDescent="0.2">
      <c r="A137" s="1" t="s">
        <v>604</v>
      </c>
      <c r="B137" s="1" t="s">
        <v>575</v>
      </c>
      <c r="C137" s="1" t="s">
        <v>35</v>
      </c>
      <c r="D137" s="1">
        <v>19.5</v>
      </c>
    </row>
    <row r="138" spans="1:4" x14ac:dyDescent="0.2">
      <c r="A138" s="1" t="s">
        <v>605</v>
      </c>
      <c r="B138" s="1" t="s">
        <v>575</v>
      </c>
      <c r="C138" s="1" t="s">
        <v>35</v>
      </c>
      <c r="D138" s="1">
        <v>138.6</v>
      </c>
    </row>
    <row r="139" spans="1:4" x14ac:dyDescent="0.2">
      <c r="A139" s="1" t="s">
        <v>447</v>
      </c>
      <c r="B139" s="1" t="s">
        <v>575</v>
      </c>
      <c r="C139" s="1" t="s">
        <v>35</v>
      </c>
      <c r="D139" s="1">
        <v>131.19999999999999</v>
      </c>
    </row>
    <row r="140" spans="1:4" x14ac:dyDescent="0.2">
      <c r="A140" s="1" t="s">
        <v>606</v>
      </c>
      <c r="B140" s="1" t="s">
        <v>575</v>
      </c>
      <c r="C140" s="1" t="s">
        <v>35</v>
      </c>
      <c r="D140" s="1">
        <v>67.2</v>
      </c>
    </row>
    <row r="141" spans="1:4" x14ac:dyDescent="0.2">
      <c r="A141" s="1" t="s">
        <v>607</v>
      </c>
      <c r="B141" s="1" t="s">
        <v>575</v>
      </c>
      <c r="C141" s="1" t="s">
        <v>35</v>
      </c>
      <c r="D141" s="1">
        <v>151.69999999999999</v>
      </c>
    </row>
    <row r="142" spans="1:4" x14ac:dyDescent="0.2">
      <c r="A142" s="1" t="s">
        <v>608</v>
      </c>
      <c r="B142" s="1" t="s">
        <v>575</v>
      </c>
      <c r="C142" s="1" t="s">
        <v>35</v>
      </c>
      <c r="D142" s="1">
        <v>54</v>
      </c>
    </row>
    <row r="143" spans="1:4" x14ac:dyDescent="0.2">
      <c r="A143" s="1" t="s">
        <v>609</v>
      </c>
      <c r="B143" s="1" t="s">
        <v>575</v>
      </c>
      <c r="C143" s="1" t="s">
        <v>35</v>
      </c>
      <c r="D143" s="1">
        <v>192</v>
      </c>
    </row>
    <row r="144" spans="1:4" x14ac:dyDescent="0.2">
      <c r="A144" s="1" t="s">
        <v>610</v>
      </c>
      <c r="B144" s="1" t="s">
        <v>575</v>
      </c>
      <c r="C144" s="1" t="s">
        <v>35</v>
      </c>
      <c r="D144" s="1">
        <v>30</v>
      </c>
    </row>
    <row r="145" spans="1:4" x14ac:dyDescent="0.2">
      <c r="A145" s="1" t="s">
        <v>611</v>
      </c>
      <c r="B145" s="1" t="s">
        <v>575</v>
      </c>
      <c r="C145" s="1" t="s">
        <v>35</v>
      </c>
      <c r="D145" s="1">
        <v>28.7</v>
      </c>
    </row>
    <row r="146" spans="1:4" x14ac:dyDescent="0.2">
      <c r="A146" s="1" t="s">
        <v>481</v>
      </c>
      <c r="B146" s="1" t="s">
        <v>612</v>
      </c>
      <c r="C146" s="1" t="s">
        <v>36</v>
      </c>
      <c r="D146" s="1">
        <v>53</v>
      </c>
    </row>
    <row r="147" spans="1:4" x14ac:dyDescent="0.2">
      <c r="A147" s="1" t="s">
        <v>613</v>
      </c>
      <c r="B147" s="1" t="s">
        <v>612</v>
      </c>
      <c r="C147" s="1" t="s">
        <v>36</v>
      </c>
      <c r="D147" s="1">
        <v>98.4</v>
      </c>
    </row>
    <row r="148" spans="1:4" x14ac:dyDescent="0.2">
      <c r="A148" s="1" t="s">
        <v>614</v>
      </c>
      <c r="B148" s="1" t="s">
        <v>612</v>
      </c>
      <c r="C148" s="1" t="s">
        <v>36</v>
      </c>
      <c r="D148" s="1">
        <v>150.30000000000001</v>
      </c>
    </row>
    <row r="149" spans="1:4" x14ac:dyDescent="0.2">
      <c r="A149" s="1" t="s">
        <v>615</v>
      </c>
      <c r="B149" s="1" t="s">
        <v>612</v>
      </c>
      <c r="C149" s="1" t="s">
        <v>36</v>
      </c>
      <c r="D149" s="1">
        <v>10</v>
      </c>
    </row>
    <row r="150" spans="1:4" x14ac:dyDescent="0.2">
      <c r="A150" s="1" t="s">
        <v>616</v>
      </c>
      <c r="B150" s="1" t="s">
        <v>612</v>
      </c>
      <c r="C150" s="1" t="s">
        <v>36</v>
      </c>
      <c r="D150" s="1">
        <v>50</v>
      </c>
    </row>
    <row r="151" spans="1:4" x14ac:dyDescent="0.2">
      <c r="A151" s="1" t="s">
        <v>617</v>
      </c>
      <c r="B151" s="1" t="s">
        <v>612</v>
      </c>
      <c r="C151" s="1" t="s">
        <v>36</v>
      </c>
      <c r="D151" s="1">
        <v>56</v>
      </c>
    </row>
    <row r="152" spans="1:4" x14ac:dyDescent="0.2">
      <c r="A152" s="1" t="s">
        <v>486</v>
      </c>
      <c r="B152" s="1" t="s">
        <v>612</v>
      </c>
      <c r="C152" s="1" t="s">
        <v>36</v>
      </c>
      <c r="D152" s="1">
        <v>102.02500000000001</v>
      </c>
    </row>
    <row r="153" spans="1:4" x14ac:dyDescent="0.2">
      <c r="A153" s="1" t="s">
        <v>618</v>
      </c>
      <c r="B153" s="1" t="s">
        <v>612</v>
      </c>
      <c r="C153" s="1" t="s">
        <v>36</v>
      </c>
      <c r="D153" s="1">
        <v>50.5</v>
      </c>
    </row>
    <row r="154" spans="1:4" x14ac:dyDescent="0.2">
      <c r="A154" s="1" t="s">
        <v>619</v>
      </c>
      <c r="B154" s="1" t="s">
        <v>612</v>
      </c>
      <c r="C154" s="1" t="s">
        <v>36</v>
      </c>
      <c r="D154" s="1">
        <v>20</v>
      </c>
    </row>
    <row r="155" spans="1:4" x14ac:dyDescent="0.2">
      <c r="A155" s="1" t="s">
        <v>620</v>
      </c>
      <c r="B155" s="1" t="s">
        <v>612</v>
      </c>
      <c r="C155" s="1" t="s">
        <v>37</v>
      </c>
      <c r="D155" s="1">
        <v>110.4</v>
      </c>
    </row>
    <row r="156" spans="1:4" x14ac:dyDescent="0.2">
      <c r="A156" s="1" t="s">
        <v>621</v>
      </c>
      <c r="B156" s="1" t="s">
        <v>612</v>
      </c>
      <c r="C156" s="1" t="s">
        <v>37</v>
      </c>
      <c r="D156" s="1">
        <v>55.87</v>
      </c>
    </row>
    <row r="157" spans="1:4" x14ac:dyDescent="0.2">
      <c r="A157" s="1" t="s">
        <v>492</v>
      </c>
      <c r="B157" s="1" t="s">
        <v>612</v>
      </c>
      <c r="C157" s="1" t="s">
        <v>37</v>
      </c>
      <c r="D157" s="1">
        <v>42.5</v>
      </c>
    </row>
    <row r="158" spans="1:4" x14ac:dyDescent="0.2">
      <c r="A158" s="1" t="s">
        <v>622</v>
      </c>
      <c r="B158" s="1" t="s">
        <v>612</v>
      </c>
      <c r="C158" s="1" t="s">
        <v>37</v>
      </c>
      <c r="D158" s="1">
        <v>92.5</v>
      </c>
    </row>
    <row r="159" spans="1:4" x14ac:dyDescent="0.2">
      <c r="A159" s="1" t="s">
        <v>623</v>
      </c>
      <c r="B159" s="1" t="s">
        <v>612</v>
      </c>
      <c r="C159" s="1" t="s">
        <v>37</v>
      </c>
      <c r="D159" s="1">
        <v>121</v>
      </c>
    </row>
    <row r="160" spans="1:4" x14ac:dyDescent="0.2">
      <c r="A160" s="1" t="s">
        <v>624</v>
      </c>
      <c r="B160" s="1" t="s">
        <v>612</v>
      </c>
      <c r="C160" s="1" t="s">
        <v>37</v>
      </c>
      <c r="D160" s="1">
        <v>167.75</v>
      </c>
    </row>
    <row r="161" spans="1:4" x14ac:dyDescent="0.2">
      <c r="A161" s="1" t="s">
        <v>495</v>
      </c>
      <c r="B161" s="1" t="s">
        <v>612</v>
      </c>
      <c r="C161" s="1" t="s">
        <v>37</v>
      </c>
      <c r="D161" s="1">
        <v>72</v>
      </c>
    </row>
    <row r="162" spans="1:4" x14ac:dyDescent="0.2">
      <c r="A162" s="1" t="s">
        <v>625</v>
      </c>
      <c r="B162" s="1" t="s">
        <v>612</v>
      </c>
      <c r="C162" s="1" t="s">
        <v>37</v>
      </c>
      <c r="D162" s="1">
        <v>57.5</v>
      </c>
    </row>
    <row r="163" spans="1:4" x14ac:dyDescent="0.2">
      <c r="A163" s="1" t="s">
        <v>626</v>
      </c>
      <c r="B163" s="1" t="s">
        <v>612</v>
      </c>
      <c r="C163" s="1" t="s">
        <v>37</v>
      </c>
      <c r="D163" s="1">
        <v>57.75</v>
      </c>
    </row>
    <row r="164" spans="1:4" x14ac:dyDescent="0.2">
      <c r="A164" s="1" t="s">
        <v>627</v>
      </c>
      <c r="B164" s="1" t="s">
        <v>612</v>
      </c>
      <c r="C164" s="1" t="s">
        <v>37</v>
      </c>
      <c r="D164" s="1">
        <v>18</v>
      </c>
    </row>
    <row r="165" spans="1:4" x14ac:dyDescent="0.2">
      <c r="A165" s="1" t="s">
        <v>499</v>
      </c>
      <c r="B165" s="1" t="s">
        <v>612</v>
      </c>
      <c r="C165" s="1" t="s">
        <v>37</v>
      </c>
      <c r="D165" s="1">
        <v>50</v>
      </c>
    </row>
    <row r="166" spans="1:4" x14ac:dyDescent="0.2">
      <c r="A166" s="1" t="s">
        <v>628</v>
      </c>
      <c r="B166" s="1" t="s">
        <v>612</v>
      </c>
      <c r="C166" s="1" t="s">
        <v>37</v>
      </c>
      <c r="D166" s="1">
        <v>14</v>
      </c>
    </row>
    <row r="167" spans="1:4" x14ac:dyDescent="0.2">
      <c r="A167" s="1" t="s">
        <v>629</v>
      </c>
      <c r="B167" s="1" t="s">
        <v>612</v>
      </c>
      <c r="C167" s="1" t="s">
        <v>37</v>
      </c>
      <c r="D167" s="1">
        <v>128</v>
      </c>
    </row>
    <row r="168" spans="1:4" x14ac:dyDescent="0.2">
      <c r="A168" s="1" t="s">
        <v>630</v>
      </c>
      <c r="B168" s="1" t="s">
        <v>612</v>
      </c>
      <c r="C168" s="1" t="s">
        <v>37</v>
      </c>
      <c r="D168" s="1">
        <v>85.26</v>
      </c>
    </row>
    <row r="169" spans="1:4" x14ac:dyDescent="0.2">
      <c r="A169" s="1" t="s">
        <v>502</v>
      </c>
      <c r="B169" s="1" t="s">
        <v>612</v>
      </c>
      <c r="C169" s="1" t="s">
        <v>37</v>
      </c>
      <c r="D169" s="1">
        <v>126.92</v>
      </c>
    </row>
    <row r="170" spans="1:4" x14ac:dyDescent="0.2">
      <c r="A170" s="1" t="s">
        <v>631</v>
      </c>
      <c r="B170" s="1" t="s">
        <v>612</v>
      </c>
      <c r="C170" s="1" t="s">
        <v>37</v>
      </c>
      <c r="D170" s="1">
        <v>57.5</v>
      </c>
    </row>
    <row r="171" spans="1:4" x14ac:dyDescent="0.2">
      <c r="A171" s="1" t="s">
        <v>632</v>
      </c>
      <c r="B171" s="1" t="s">
        <v>612</v>
      </c>
      <c r="C171" s="1" t="s">
        <v>35</v>
      </c>
      <c r="D171" s="1">
        <v>55</v>
      </c>
    </row>
    <row r="172" spans="1:4" x14ac:dyDescent="0.2">
      <c r="A172" s="1" t="s">
        <v>505</v>
      </c>
      <c r="B172" s="1" t="s">
        <v>612</v>
      </c>
      <c r="C172" s="1" t="s">
        <v>35</v>
      </c>
      <c r="D172" s="1">
        <v>100</v>
      </c>
    </row>
    <row r="173" spans="1:4" x14ac:dyDescent="0.2">
      <c r="A173" s="1" t="s">
        <v>633</v>
      </c>
      <c r="B173" s="1" t="s">
        <v>612</v>
      </c>
      <c r="C173" s="1" t="s">
        <v>38</v>
      </c>
      <c r="D173" s="1">
        <v>135</v>
      </c>
    </row>
    <row r="174" spans="1:4" x14ac:dyDescent="0.2">
      <c r="A174" s="1" t="s">
        <v>510</v>
      </c>
      <c r="B174" s="1" t="s">
        <v>612</v>
      </c>
      <c r="C174" s="1" t="s">
        <v>38</v>
      </c>
      <c r="D174" s="1">
        <v>108</v>
      </c>
    </row>
    <row r="175" spans="1:4" x14ac:dyDescent="0.2">
      <c r="A175" s="1" t="s">
        <v>634</v>
      </c>
      <c r="B175" s="1" t="s">
        <v>612</v>
      </c>
      <c r="C175" s="1" t="s">
        <v>35</v>
      </c>
      <c r="D175" s="1">
        <v>89.983999999999995</v>
      </c>
    </row>
    <row r="176" spans="1:4" x14ac:dyDescent="0.2">
      <c r="A176" s="1" t="s">
        <v>635</v>
      </c>
      <c r="B176" s="1" t="s">
        <v>612</v>
      </c>
      <c r="C176" s="1" t="s">
        <v>35</v>
      </c>
      <c r="D176" s="1">
        <v>97.5</v>
      </c>
    </row>
  </sheetData>
  <autoFilter ref="A2:D17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5"/>
  <sheetViews>
    <sheetView workbookViewId="0">
      <selection activeCell="H57" sqref="H57"/>
    </sheetView>
  </sheetViews>
  <sheetFormatPr baseColWidth="10" defaultRowHeight="16" x14ac:dyDescent="0.2"/>
  <cols>
    <col min="1" max="1" width="14.5" customWidth="1"/>
  </cols>
  <sheetData>
    <row r="2" spans="1:20" x14ac:dyDescent="0.2">
      <c r="A2" s="1" t="s">
        <v>8</v>
      </c>
      <c r="B2" s="1" t="s">
        <v>114</v>
      </c>
      <c r="C2" s="1" t="s">
        <v>113</v>
      </c>
      <c r="D2" s="1" t="s">
        <v>16</v>
      </c>
      <c r="E2" s="1" t="s">
        <v>17</v>
      </c>
      <c r="F2" s="1"/>
      <c r="G2" s="1"/>
      <c r="H2" s="1"/>
      <c r="I2" s="1"/>
    </row>
    <row r="3" spans="1:20" x14ac:dyDescent="0.2">
      <c r="A3" s="1" t="s">
        <v>106</v>
      </c>
      <c r="B3" s="1" t="s">
        <v>36</v>
      </c>
      <c r="C3" s="1" t="s">
        <v>37</v>
      </c>
      <c r="D3" s="1">
        <v>190</v>
      </c>
      <c r="E3" s="1">
        <v>-1095</v>
      </c>
      <c r="F3" s="1"/>
      <c r="G3" s="1"/>
      <c r="H3" s="1"/>
      <c r="I3" s="1"/>
    </row>
    <row r="4" spans="1:20" x14ac:dyDescent="0.2">
      <c r="A4" s="1" t="s">
        <v>107</v>
      </c>
      <c r="B4" s="1" t="s">
        <v>36</v>
      </c>
      <c r="C4" s="1" t="s">
        <v>37</v>
      </c>
      <c r="D4" s="1">
        <v>50</v>
      </c>
      <c r="E4" s="1">
        <v>-150</v>
      </c>
      <c r="F4" s="1"/>
      <c r="G4" s="1"/>
      <c r="H4" s="1"/>
      <c r="I4" s="1"/>
    </row>
    <row r="5" spans="1:20" x14ac:dyDescent="0.2">
      <c r="A5" s="1" t="s">
        <v>109</v>
      </c>
      <c r="B5" s="1" t="s">
        <v>35</v>
      </c>
      <c r="C5" s="1" t="s">
        <v>36</v>
      </c>
      <c r="D5" s="1">
        <v>700</v>
      </c>
      <c r="E5" s="1">
        <v>-400</v>
      </c>
      <c r="F5" s="1"/>
      <c r="G5" s="1"/>
      <c r="H5" s="1"/>
      <c r="I5" s="1"/>
    </row>
    <row r="6" spans="1:20" x14ac:dyDescent="0.2">
      <c r="A6" s="1" t="s">
        <v>108</v>
      </c>
      <c r="B6" s="1" t="s">
        <v>35</v>
      </c>
      <c r="C6" s="1" t="s">
        <v>38</v>
      </c>
      <c r="D6" s="1">
        <v>650</v>
      </c>
      <c r="E6" s="1">
        <v>-650</v>
      </c>
      <c r="F6" s="1"/>
      <c r="G6" s="1"/>
      <c r="H6" s="1"/>
      <c r="I6" s="1"/>
    </row>
    <row r="7" spans="1:20" x14ac:dyDescent="0.2">
      <c r="A7" s="1" t="s">
        <v>110</v>
      </c>
      <c r="B7" s="1" t="s">
        <v>35</v>
      </c>
      <c r="C7" s="1" t="s">
        <v>38</v>
      </c>
      <c r="D7" s="1">
        <v>220</v>
      </c>
      <c r="E7" s="1">
        <v>-200</v>
      </c>
      <c r="F7" s="1"/>
      <c r="G7" s="1"/>
      <c r="H7" s="1"/>
      <c r="I7" s="1"/>
    </row>
    <row r="8" spans="1:20" x14ac:dyDescent="0.2">
      <c r="A8" s="1" t="s">
        <v>111</v>
      </c>
      <c r="B8" s="1" t="s">
        <v>39</v>
      </c>
      <c r="C8" s="1" t="s">
        <v>35</v>
      </c>
      <c r="D8" s="1">
        <v>478</v>
      </c>
      <c r="E8" s="1">
        <v>-478</v>
      </c>
      <c r="F8" s="1"/>
      <c r="G8" s="1"/>
      <c r="H8" s="1"/>
      <c r="I8" s="1"/>
    </row>
    <row r="9" spans="1:20" x14ac:dyDescent="0.2">
      <c r="A9" s="1" t="s">
        <v>763</v>
      </c>
      <c r="B9" s="1" t="s">
        <v>791</v>
      </c>
      <c r="C9" s="1" t="s">
        <v>37</v>
      </c>
      <c r="D9" s="6">
        <v>345</v>
      </c>
      <c r="E9" s="1">
        <v>-1310</v>
      </c>
      <c r="F9" s="1"/>
      <c r="G9" s="1"/>
      <c r="H9" s="1"/>
      <c r="I9" s="1"/>
      <c r="P9" t="s">
        <v>683</v>
      </c>
      <c r="Q9">
        <v>0</v>
      </c>
      <c r="R9">
        <v>100</v>
      </c>
      <c r="S9">
        <v>200</v>
      </c>
      <c r="T9">
        <v>1</v>
      </c>
    </row>
    <row r="10" spans="1:20" x14ac:dyDescent="0.2">
      <c r="A10" s="1" t="s">
        <v>764</v>
      </c>
      <c r="B10" s="1" t="s">
        <v>791</v>
      </c>
      <c r="C10" s="1" t="s">
        <v>37</v>
      </c>
      <c r="D10" s="15">
        <v>1230</v>
      </c>
      <c r="E10" s="15">
        <v>-2070</v>
      </c>
      <c r="F10" s="1"/>
      <c r="G10" s="1"/>
      <c r="H10" s="1"/>
      <c r="I10" s="1"/>
      <c r="P10" t="s">
        <v>683</v>
      </c>
      <c r="Q10">
        <v>0</v>
      </c>
      <c r="R10">
        <v>100</v>
      </c>
      <c r="S10">
        <v>200</v>
      </c>
      <c r="T10">
        <v>1</v>
      </c>
    </row>
    <row r="11" spans="1:20" x14ac:dyDescent="0.2">
      <c r="A11" s="6" t="s">
        <v>801</v>
      </c>
      <c r="B11" s="1" t="s">
        <v>35</v>
      </c>
      <c r="C11" s="1" t="s">
        <v>36</v>
      </c>
      <c r="D11" s="1">
        <v>870</v>
      </c>
      <c r="E11" s="1">
        <v>-400</v>
      </c>
      <c r="F11" s="1"/>
      <c r="G11" s="1"/>
      <c r="H11" s="1"/>
      <c r="I11" s="1"/>
      <c r="P11" t="s">
        <v>683</v>
      </c>
      <c r="Q11">
        <v>0</v>
      </c>
      <c r="R11">
        <v>100</v>
      </c>
      <c r="S11">
        <v>200</v>
      </c>
      <c r="T11">
        <v>0</v>
      </c>
    </row>
    <row r="12" spans="1:20" x14ac:dyDescent="0.2">
      <c r="A12" s="1" t="s">
        <v>753</v>
      </c>
      <c r="B12" s="1" t="s">
        <v>35</v>
      </c>
      <c r="C12" s="1" t="s">
        <v>36</v>
      </c>
      <c r="D12" s="1">
        <v>870</v>
      </c>
      <c r="E12" s="1">
        <v>-400</v>
      </c>
      <c r="F12" s="1"/>
      <c r="G12" s="1"/>
      <c r="H12" s="1"/>
      <c r="I12" s="1"/>
      <c r="P12" t="s">
        <v>683</v>
      </c>
      <c r="Q12">
        <v>0</v>
      </c>
      <c r="R12">
        <v>100</v>
      </c>
      <c r="S12">
        <v>200</v>
      </c>
      <c r="T12">
        <v>2</v>
      </c>
    </row>
    <row r="13" spans="1:20" x14ac:dyDescent="0.2">
      <c r="A13" s="1" t="s">
        <v>788</v>
      </c>
      <c r="B13" s="1" t="s">
        <v>35</v>
      </c>
      <c r="C13" s="1" t="s">
        <v>36</v>
      </c>
      <c r="D13" s="1">
        <v>1250</v>
      </c>
      <c r="E13" s="1">
        <v>-1400</v>
      </c>
      <c r="F13" s="1"/>
      <c r="G13" s="1"/>
      <c r="H13" s="1"/>
      <c r="I13" s="1"/>
      <c r="P13" t="s">
        <v>683</v>
      </c>
      <c r="Q13">
        <v>0</v>
      </c>
      <c r="R13">
        <v>100</v>
      </c>
      <c r="S13">
        <v>200</v>
      </c>
      <c r="T13">
        <v>1</v>
      </c>
    </row>
    <row r="14" spans="1:20" x14ac:dyDescent="0.2">
      <c r="A14" s="1" t="s">
        <v>787</v>
      </c>
      <c r="B14" s="1" t="s">
        <v>35</v>
      </c>
      <c r="C14" s="1" t="s">
        <v>36</v>
      </c>
      <c r="D14" s="1">
        <v>2800</v>
      </c>
      <c r="E14" s="1">
        <v>-2200</v>
      </c>
      <c r="F14" s="1"/>
      <c r="G14" s="1"/>
      <c r="H14" s="1"/>
      <c r="I14" s="1"/>
      <c r="P14" t="s">
        <v>683</v>
      </c>
      <c r="Q14">
        <v>0</v>
      </c>
      <c r="R14">
        <v>100</v>
      </c>
      <c r="S14">
        <v>400</v>
      </c>
      <c r="T14">
        <v>1</v>
      </c>
    </row>
    <row r="15" spans="1:20" x14ac:dyDescent="0.2">
      <c r="A15" s="1" t="s">
        <v>786</v>
      </c>
      <c r="B15" s="1" t="s">
        <v>35</v>
      </c>
      <c r="C15" s="1" t="s">
        <v>36</v>
      </c>
      <c r="D15" s="1">
        <v>2800</v>
      </c>
      <c r="E15" s="1">
        <v>-2200</v>
      </c>
      <c r="F15" s="1"/>
      <c r="G15" s="1"/>
      <c r="H15" s="1"/>
      <c r="I15" s="1"/>
      <c r="P15" t="s">
        <v>683</v>
      </c>
      <c r="Q15">
        <v>0</v>
      </c>
      <c r="R15">
        <v>100</v>
      </c>
      <c r="S15">
        <v>400</v>
      </c>
      <c r="T15">
        <v>0</v>
      </c>
    </row>
    <row r="16" spans="1:20" x14ac:dyDescent="0.2">
      <c r="A16" s="1" t="s">
        <v>776</v>
      </c>
      <c r="B16" s="1" t="s">
        <v>36</v>
      </c>
      <c r="C16" s="1" t="s">
        <v>38</v>
      </c>
      <c r="D16" s="1">
        <v>800</v>
      </c>
      <c r="E16" s="6">
        <v>-800</v>
      </c>
      <c r="F16" s="1"/>
      <c r="G16" s="1"/>
      <c r="H16" s="1"/>
      <c r="I16" s="4"/>
      <c r="P16" t="s">
        <v>683</v>
      </c>
      <c r="Q16">
        <v>0</v>
      </c>
      <c r="R16">
        <v>100</v>
      </c>
      <c r="S16">
        <v>400</v>
      </c>
      <c r="T16">
        <v>1</v>
      </c>
    </row>
    <row r="17" spans="4:21" x14ac:dyDescent="0.2">
      <c r="P17" t="s">
        <v>683</v>
      </c>
      <c r="Q17">
        <v>0</v>
      </c>
      <c r="R17">
        <v>100</v>
      </c>
      <c r="S17">
        <v>400</v>
      </c>
      <c r="T17">
        <v>2</v>
      </c>
    </row>
    <row r="18" spans="4:21" x14ac:dyDescent="0.2">
      <c r="D18" t="s">
        <v>1030</v>
      </c>
      <c r="E18" t="s">
        <v>575</v>
      </c>
      <c r="F18" t="s">
        <v>1898</v>
      </c>
      <c r="G18" t="s">
        <v>683</v>
      </c>
      <c r="H18" t="s">
        <v>1608</v>
      </c>
      <c r="I18" t="s">
        <v>103</v>
      </c>
      <c r="J18" t="s">
        <v>26</v>
      </c>
      <c r="P18" t="s">
        <v>683</v>
      </c>
      <c r="Q18">
        <v>0</v>
      </c>
      <c r="R18">
        <v>100</v>
      </c>
      <c r="S18">
        <v>400</v>
      </c>
      <c r="T18">
        <v>1</v>
      </c>
    </row>
    <row r="19" spans="4:21" x14ac:dyDescent="0.2">
      <c r="D19">
        <v>0</v>
      </c>
      <c r="E19">
        <v>1800</v>
      </c>
      <c r="F19" s="4">
        <v>200</v>
      </c>
      <c r="G19">
        <f t="shared" ref="G19:G28" si="0">T9*100</f>
        <v>100</v>
      </c>
      <c r="H19">
        <v>0</v>
      </c>
      <c r="I19">
        <v>0</v>
      </c>
      <c r="J19">
        <v>0</v>
      </c>
      <c r="P19" t="s">
        <v>638</v>
      </c>
      <c r="Q19">
        <v>0</v>
      </c>
      <c r="R19">
        <v>100</v>
      </c>
      <c r="S19">
        <v>600</v>
      </c>
      <c r="T19">
        <v>2</v>
      </c>
      <c r="U19">
        <f t="shared" ref="U19:U37" si="1">T19*100</f>
        <v>200</v>
      </c>
    </row>
    <row r="20" spans="4:21" x14ac:dyDescent="0.2">
      <c r="D20">
        <v>0</v>
      </c>
      <c r="E20">
        <v>1453.3961965189001</v>
      </c>
      <c r="F20" s="4">
        <v>100</v>
      </c>
      <c r="G20">
        <f t="shared" si="0"/>
        <v>100</v>
      </c>
      <c r="H20">
        <v>0</v>
      </c>
      <c r="I20">
        <v>0</v>
      </c>
      <c r="J20">
        <v>0</v>
      </c>
      <c r="P20" t="s">
        <v>638</v>
      </c>
      <c r="Q20">
        <v>0</v>
      </c>
      <c r="R20">
        <v>100</v>
      </c>
      <c r="S20">
        <v>600</v>
      </c>
      <c r="T20">
        <v>1</v>
      </c>
      <c r="U20">
        <f t="shared" si="1"/>
        <v>100</v>
      </c>
    </row>
    <row r="21" spans="4:21" x14ac:dyDescent="0.2">
      <c r="D21">
        <v>0</v>
      </c>
      <c r="E21">
        <v>0</v>
      </c>
      <c r="F21" s="4">
        <v>100</v>
      </c>
      <c r="G21">
        <f t="shared" si="0"/>
        <v>0</v>
      </c>
      <c r="H21">
        <v>0</v>
      </c>
      <c r="I21">
        <v>0</v>
      </c>
      <c r="J21">
        <v>1538.0229051031999</v>
      </c>
      <c r="P21" t="s">
        <v>638</v>
      </c>
      <c r="Q21">
        <v>0</v>
      </c>
      <c r="R21">
        <v>100</v>
      </c>
      <c r="S21">
        <v>600</v>
      </c>
      <c r="T21">
        <v>1</v>
      </c>
      <c r="U21">
        <f t="shared" si="1"/>
        <v>100</v>
      </c>
    </row>
    <row r="22" spans="4:21" x14ac:dyDescent="0.2">
      <c r="D22">
        <v>0</v>
      </c>
      <c r="E22">
        <v>2800</v>
      </c>
      <c r="F22" s="4">
        <v>100</v>
      </c>
      <c r="G22">
        <f t="shared" si="0"/>
        <v>200</v>
      </c>
      <c r="H22">
        <v>920.62985699835099</v>
      </c>
      <c r="I22">
        <v>61.558801511276997</v>
      </c>
      <c r="J22">
        <v>389.63181630813801</v>
      </c>
      <c r="P22" t="s">
        <v>638</v>
      </c>
      <c r="Q22">
        <v>0</v>
      </c>
      <c r="R22">
        <v>100</v>
      </c>
      <c r="S22">
        <v>600</v>
      </c>
      <c r="T22">
        <v>1</v>
      </c>
      <c r="U22">
        <f t="shared" si="1"/>
        <v>100</v>
      </c>
    </row>
    <row r="23" spans="4:21" x14ac:dyDescent="0.2">
      <c r="D23">
        <v>1216.88025659456</v>
      </c>
      <c r="E23">
        <v>0</v>
      </c>
      <c r="F23" s="4">
        <v>100</v>
      </c>
      <c r="G23">
        <f t="shared" si="0"/>
        <v>100</v>
      </c>
      <c r="H23">
        <v>0</v>
      </c>
      <c r="I23">
        <v>0</v>
      </c>
      <c r="J23">
        <v>0</v>
      </c>
      <c r="P23" t="s">
        <v>638</v>
      </c>
      <c r="Q23">
        <v>0</v>
      </c>
      <c r="R23">
        <v>100</v>
      </c>
      <c r="S23">
        <v>600</v>
      </c>
      <c r="T23">
        <v>1</v>
      </c>
      <c r="U23">
        <f t="shared" si="1"/>
        <v>100</v>
      </c>
    </row>
    <row r="24" spans="4:21" x14ac:dyDescent="0.2">
      <c r="D24">
        <v>0</v>
      </c>
      <c r="E24">
        <v>2307.9385899343401</v>
      </c>
      <c r="F24" s="4">
        <v>300</v>
      </c>
      <c r="G24">
        <f t="shared" si="0"/>
        <v>100</v>
      </c>
      <c r="H24">
        <v>0</v>
      </c>
      <c r="P24" t="s">
        <v>638</v>
      </c>
      <c r="Q24">
        <v>0</v>
      </c>
      <c r="R24">
        <v>100</v>
      </c>
      <c r="S24">
        <v>1200</v>
      </c>
      <c r="T24">
        <v>3</v>
      </c>
      <c r="U24">
        <f t="shared" si="1"/>
        <v>300</v>
      </c>
    </row>
    <row r="25" spans="4:21" x14ac:dyDescent="0.2">
      <c r="D25">
        <v>0</v>
      </c>
      <c r="E25">
        <v>0</v>
      </c>
      <c r="F25" s="4">
        <v>100</v>
      </c>
      <c r="G25">
        <f t="shared" si="0"/>
        <v>0</v>
      </c>
      <c r="P25" t="s">
        <v>638</v>
      </c>
      <c r="Q25">
        <v>0</v>
      </c>
      <c r="R25">
        <v>100</v>
      </c>
      <c r="S25">
        <v>1200</v>
      </c>
      <c r="T25">
        <v>1</v>
      </c>
      <c r="U25">
        <f t="shared" si="1"/>
        <v>100</v>
      </c>
    </row>
    <row r="26" spans="4:21" x14ac:dyDescent="0.2">
      <c r="D26">
        <v>0</v>
      </c>
      <c r="E26">
        <v>742.91587375280596</v>
      </c>
      <c r="F26" s="4">
        <v>100</v>
      </c>
      <c r="G26">
        <f t="shared" si="0"/>
        <v>100</v>
      </c>
      <c r="P26" t="s">
        <v>638</v>
      </c>
      <c r="Q26">
        <v>0</v>
      </c>
      <c r="R26">
        <v>100</v>
      </c>
      <c r="S26">
        <v>1200</v>
      </c>
      <c r="T26">
        <v>1</v>
      </c>
      <c r="U26">
        <f t="shared" si="1"/>
        <v>100</v>
      </c>
    </row>
    <row r="27" spans="4:21" x14ac:dyDescent="0.2">
      <c r="D27">
        <v>5445.94025513018</v>
      </c>
      <c r="E27">
        <v>0</v>
      </c>
      <c r="F27" s="4">
        <v>100</v>
      </c>
      <c r="G27">
        <f t="shared" si="0"/>
        <v>200</v>
      </c>
      <c r="P27" t="s">
        <v>638</v>
      </c>
      <c r="Q27">
        <v>0</v>
      </c>
      <c r="R27">
        <v>100</v>
      </c>
      <c r="S27">
        <v>1200</v>
      </c>
      <c r="T27">
        <v>1</v>
      </c>
      <c r="U27">
        <f t="shared" si="1"/>
        <v>100</v>
      </c>
    </row>
    <row r="28" spans="4:21" x14ac:dyDescent="0.2">
      <c r="D28">
        <v>0</v>
      </c>
      <c r="E28">
        <v>0</v>
      </c>
      <c r="F28" s="4">
        <v>0</v>
      </c>
      <c r="G28">
        <f t="shared" si="0"/>
        <v>100</v>
      </c>
      <c r="P28" t="s">
        <v>638</v>
      </c>
      <c r="Q28">
        <v>0</v>
      </c>
      <c r="R28">
        <v>100</v>
      </c>
      <c r="S28">
        <v>1200</v>
      </c>
      <c r="T28">
        <v>0</v>
      </c>
      <c r="U28">
        <f t="shared" si="1"/>
        <v>0</v>
      </c>
    </row>
    <row r="29" spans="4:21" x14ac:dyDescent="0.2">
      <c r="D29">
        <v>0</v>
      </c>
      <c r="E29">
        <v>0</v>
      </c>
      <c r="F29" s="4">
        <v>0</v>
      </c>
      <c r="P29" t="s">
        <v>638</v>
      </c>
      <c r="Q29">
        <v>0</v>
      </c>
      <c r="R29">
        <v>100</v>
      </c>
      <c r="S29">
        <v>2400</v>
      </c>
      <c r="T29">
        <v>0</v>
      </c>
      <c r="U29">
        <f t="shared" si="1"/>
        <v>0</v>
      </c>
    </row>
    <row r="30" spans="4:21" x14ac:dyDescent="0.2">
      <c r="D30">
        <v>0</v>
      </c>
      <c r="E30">
        <v>2871.87327346442</v>
      </c>
      <c r="F30" s="4">
        <v>100</v>
      </c>
      <c r="P30" t="s">
        <v>638</v>
      </c>
      <c r="Q30">
        <v>0</v>
      </c>
      <c r="R30">
        <v>100</v>
      </c>
      <c r="S30">
        <v>2400</v>
      </c>
      <c r="T30">
        <v>1</v>
      </c>
      <c r="U30">
        <f t="shared" si="1"/>
        <v>100</v>
      </c>
    </row>
    <row r="31" spans="4:21" x14ac:dyDescent="0.2">
      <c r="D31">
        <v>607.30311188834696</v>
      </c>
      <c r="E31">
        <v>0</v>
      </c>
      <c r="F31" s="4">
        <v>100</v>
      </c>
      <c r="P31" t="s">
        <v>638</v>
      </c>
      <c r="Q31">
        <v>0</v>
      </c>
      <c r="R31">
        <v>100</v>
      </c>
      <c r="S31">
        <v>2400</v>
      </c>
      <c r="T31">
        <v>1</v>
      </c>
      <c r="U31">
        <f t="shared" si="1"/>
        <v>100</v>
      </c>
    </row>
    <row r="32" spans="4:21" x14ac:dyDescent="0.2">
      <c r="D32">
        <v>0</v>
      </c>
      <c r="E32">
        <v>0</v>
      </c>
      <c r="F32" s="4">
        <v>100</v>
      </c>
      <c r="P32" t="s">
        <v>638</v>
      </c>
      <c r="Q32">
        <v>0</v>
      </c>
      <c r="R32">
        <v>100</v>
      </c>
      <c r="S32">
        <v>2400</v>
      </c>
      <c r="T32">
        <v>1</v>
      </c>
      <c r="U32">
        <f t="shared" si="1"/>
        <v>100</v>
      </c>
    </row>
    <row r="33" spans="4:21" x14ac:dyDescent="0.2">
      <c r="D33">
        <v>0</v>
      </c>
      <c r="E33">
        <v>0</v>
      </c>
      <c r="F33" s="4">
        <v>100</v>
      </c>
      <c r="P33" t="s">
        <v>638</v>
      </c>
      <c r="Q33">
        <v>0</v>
      </c>
      <c r="R33">
        <v>100</v>
      </c>
      <c r="S33">
        <v>2400</v>
      </c>
      <c r="T33">
        <v>1</v>
      </c>
      <c r="U33">
        <f t="shared" si="1"/>
        <v>100</v>
      </c>
    </row>
    <row r="34" spans="4:21" x14ac:dyDescent="0.2">
      <c r="D34">
        <v>0</v>
      </c>
      <c r="E34">
        <v>0</v>
      </c>
      <c r="F34" s="4">
        <v>0</v>
      </c>
      <c r="P34" t="s">
        <v>638</v>
      </c>
      <c r="Q34">
        <v>0</v>
      </c>
      <c r="R34">
        <v>100</v>
      </c>
      <c r="S34">
        <v>4800</v>
      </c>
      <c r="T34">
        <v>0</v>
      </c>
      <c r="U34">
        <f t="shared" si="1"/>
        <v>0</v>
      </c>
    </row>
    <row r="35" spans="4:21" x14ac:dyDescent="0.2">
      <c r="D35">
        <v>0</v>
      </c>
      <c r="E35">
        <v>0</v>
      </c>
      <c r="F35" s="4">
        <v>100</v>
      </c>
      <c r="P35" t="s">
        <v>638</v>
      </c>
      <c r="Q35">
        <v>0</v>
      </c>
      <c r="R35">
        <v>100</v>
      </c>
      <c r="S35">
        <v>4800</v>
      </c>
      <c r="T35">
        <v>1</v>
      </c>
      <c r="U35">
        <f t="shared" si="1"/>
        <v>100</v>
      </c>
    </row>
    <row r="36" spans="4:21" x14ac:dyDescent="0.2">
      <c r="D36">
        <v>0</v>
      </c>
      <c r="E36">
        <v>0</v>
      </c>
      <c r="F36" s="4">
        <v>1900</v>
      </c>
      <c r="P36" t="s">
        <v>638</v>
      </c>
      <c r="Q36">
        <v>0</v>
      </c>
      <c r="R36">
        <v>100</v>
      </c>
      <c r="S36">
        <v>4800</v>
      </c>
      <c r="T36">
        <v>19</v>
      </c>
      <c r="U36">
        <f t="shared" si="1"/>
        <v>1900</v>
      </c>
    </row>
    <row r="37" spans="4:21" x14ac:dyDescent="0.2">
      <c r="D37">
        <v>0</v>
      </c>
      <c r="E37">
        <v>0</v>
      </c>
      <c r="F37" s="4">
        <v>100</v>
      </c>
      <c r="P37" t="s">
        <v>638</v>
      </c>
      <c r="Q37">
        <v>0</v>
      </c>
      <c r="R37">
        <v>100</v>
      </c>
      <c r="S37">
        <v>4800</v>
      </c>
      <c r="T37">
        <v>1</v>
      </c>
      <c r="U37">
        <f t="shared" si="1"/>
        <v>100</v>
      </c>
    </row>
    <row r="38" spans="4:21" x14ac:dyDescent="0.2">
      <c r="D38">
        <v>0</v>
      </c>
      <c r="E38">
        <v>0</v>
      </c>
    </row>
    <row r="39" spans="4:21" x14ac:dyDescent="0.2">
      <c r="D39">
        <v>0</v>
      </c>
      <c r="E39">
        <v>0</v>
      </c>
    </row>
    <row r="40" spans="4:21" x14ac:dyDescent="0.2">
      <c r="D40">
        <v>0</v>
      </c>
      <c r="E40">
        <v>0</v>
      </c>
    </row>
    <row r="41" spans="4:21" x14ac:dyDescent="0.2">
      <c r="D41">
        <v>0</v>
      </c>
      <c r="E41">
        <v>0</v>
      </c>
    </row>
    <row r="42" spans="4:21" x14ac:dyDescent="0.2">
      <c r="D42">
        <v>0</v>
      </c>
      <c r="E42">
        <v>0</v>
      </c>
    </row>
    <row r="43" spans="4:21" x14ac:dyDescent="0.2">
      <c r="D43">
        <v>0</v>
      </c>
      <c r="E43">
        <v>0</v>
      </c>
    </row>
    <row r="44" spans="4:21" x14ac:dyDescent="0.2">
      <c r="D44">
        <v>0</v>
      </c>
      <c r="E44">
        <v>0</v>
      </c>
    </row>
    <row r="45" spans="4:21" x14ac:dyDescent="0.2">
      <c r="D45">
        <v>0</v>
      </c>
      <c r="E45">
        <v>0</v>
      </c>
    </row>
    <row r="46" spans="4:21" x14ac:dyDescent="0.2">
      <c r="D46">
        <v>0</v>
      </c>
      <c r="E46">
        <v>0</v>
      </c>
    </row>
    <row r="47" spans="4:21" x14ac:dyDescent="0.2">
      <c r="D47">
        <v>0</v>
      </c>
      <c r="E47">
        <v>0</v>
      </c>
    </row>
    <row r="48" spans="4:21" x14ac:dyDescent="0.2">
      <c r="D48">
        <v>2401.9182306520402</v>
      </c>
      <c r="E48">
        <v>0</v>
      </c>
    </row>
    <row r="49" spans="4:10" x14ac:dyDescent="0.2">
      <c r="D49">
        <v>0</v>
      </c>
      <c r="E49">
        <v>0</v>
      </c>
    </row>
    <row r="50" spans="4:10" x14ac:dyDescent="0.2">
      <c r="D50">
        <v>0</v>
      </c>
      <c r="E50">
        <v>0</v>
      </c>
    </row>
    <row r="51" spans="4:10" x14ac:dyDescent="0.2">
      <c r="D51">
        <v>86.987967078172105</v>
      </c>
      <c r="E51">
        <v>0</v>
      </c>
    </row>
    <row r="52" spans="4:10" x14ac:dyDescent="0.2">
      <c r="D52">
        <v>0</v>
      </c>
      <c r="E52">
        <v>0</v>
      </c>
    </row>
    <row r="53" spans="4:10" x14ac:dyDescent="0.2">
      <c r="D53">
        <v>688.67069207615896</v>
      </c>
      <c r="E53">
        <v>0</v>
      </c>
    </row>
    <row r="54" spans="4:10" x14ac:dyDescent="0.2">
      <c r="D54">
        <f>SUM(D19:D53)</f>
        <v>10447.700513419459</v>
      </c>
      <c r="E54">
        <f>SUM(E19:E53)</f>
        <v>11976.123933670466</v>
      </c>
      <c r="F54">
        <f t="shared" ref="F54:J54" si="2">SUM(F19:F53)</f>
        <v>3700</v>
      </c>
      <c r="G54">
        <f t="shared" si="2"/>
        <v>1000</v>
      </c>
      <c r="H54">
        <f t="shared" si="2"/>
        <v>920.62985699835099</v>
      </c>
      <c r="I54">
        <f t="shared" si="2"/>
        <v>61.558801511276997</v>
      </c>
      <c r="J54">
        <f t="shared" si="2"/>
        <v>1927.654721411338</v>
      </c>
    </row>
    <row r="55" spans="4:10" x14ac:dyDescent="0.2">
      <c r="D55">
        <f>SUM(D54:E54)</f>
        <v>22423.824447089923</v>
      </c>
      <c r="G55">
        <f>SUM(F54:J54)</f>
        <v>7609.8433799209661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opLeftCell="F1" workbookViewId="0">
      <selection activeCell="L1" sqref="L1:L35"/>
    </sheetView>
  </sheetViews>
  <sheetFormatPr baseColWidth="10" defaultRowHeight="16" x14ac:dyDescent="0.2"/>
  <cols>
    <col min="4" max="4" width="28.6640625" customWidth="1"/>
    <col min="5" max="5" width="29.1640625" customWidth="1"/>
    <col min="6" max="6" width="48.83203125" customWidth="1"/>
    <col min="7" max="7" width="10.83203125" customWidth="1"/>
    <col min="8" max="8" width="12.6640625" customWidth="1"/>
    <col min="9" max="9" width="39" customWidth="1"/>
    <col min="10" max="10" width="44.1640625" customWidth="1"/>
    <col min="12" max="12" width="19.1640625" customWidth="1"/>
  </cols>
  <sheetData>
    <row r="1" spans="1:12" x14ac:dyDescent="0.2">
      <c r="A1" t="s">
        <v>1733</v>
      </c>
      <c r="B1" t="s">
        <v>1031</v>
      </c>
      <c r="C1" t="s">
        <v>1734</v>
      </c>
      <c r="D1" t="s">
        <v>1736</v>
      </c>
      <c r="E1" t="s">
        <v>1735</v>
      </c>
      <c r="F1" t="str">
        <f t="shared" ref="F1:F35" si="0">CONCATENATE(A1,"_",B1,"_",C1,"_",D1,"_",E1)</f>
        <v>REZ_Q1_CST_Far_North_QLD_RefYear2019</v>
      </c>
      <c r="H1" t="str">
        <f>CONCATENATE(A1,"_",B1,"_",C1)</f>
        <v>REZ_Q1_CST</v>
      </c>
      <c r="I1" t="s">
        <v>1788</v>
      </c>
      <c r="J1" t="str">
        <f>CONCATENATE(H1,I1)</f>
        <v>REZ_Q1_CST_Far_North_Queensland_RefYear2019</v>
      </c>
      <c r="L1" t="str">
        <f>CONCATENATE(B1,"_WL_",D1,"_",E1)</f>
        <v>Q1_WL_Far_North_QLD_RefYear2019</v>
      </c>
    </row>
    <row r="2" spans="1:12" x14ac:dyDescent="0.2">
      <c r="A2" t="s">
        <v>1733</v>
      </c>
      <c r="B2" t="s">
        <v>1033</v>
      </c>
      <c r="C2" t="s">
        <v>1734</v>
      </c>
      <c r="D2" t="s">
        <v>1737</v>
      </c>
      <c r="E2" t="s">
        <v>1735</v>
      </c>
      <c r="F2" t="str">
        <f t="shared" si="0"/>
        <v>REZ_Q2_CST_North_Qld_Clean_Energy_Hub_RefYear2019</v>
      </c>
      <c r="H2" t="str">
        <f t="shared" ref="H2:H35" si="1">CONCATENATE(A2,"_",B2,"_",C2)</f>
        <v>REZ_Q2_CST</v>
      </c>
      <c r="I2" t="s">
        <v>1789</v>
      </c>
      <c r="J2" t="str">
        <f t="shared" ref="J2:J35" si="2">CONCATENATE(H2,I2)</f>
        <v>REZ_Q2_CST_North_QLD_Clean_Energy_Hub_RefYear2019</v>
      </c>
      <c r="L2" t="str">
        <f t="shared" ref="L2:L35" si="3">CONCATENATE(B2,"_WL_",D2,"_",E2)</f>
        <v>Q2_WL_North_Qld_Clean_Energy_Hub_RefYear2019</v>
      </c>
    </row>
    <row r="3" spans="1:12" x14ac:dyDescent="0.2">
      <c r="A3" t="s">
        <v>1733</v>
      </c>
      <c r="B3" t="s">
        <v>1034</v>
      </c>
      <c r="C3" t="s">
        <v>1734</v>
      </c>
      <c r="D3" t="s">
        <v>1738</v>
      </c>
      <c r="E3" t="s">
        <v>1735</v>
      </c>
      <c r="F3" t="str">
        <f t="shared" si="0"/>
        <v>REZ_Q3_CST_Northern_Qld_RefYear2019</v>
      </c>
      <c r="H3" t="str">
        <f t="shared" si="1"/>
        <v>REZ_Q3_CST</v>
      </c>
      <c r="I3" t="s">
        <v>1790</v>
      </c>
      <c r="J3" t="str">
        <f t="shared" si="2"/>
        <v>REZ_Q3_CST_Northern_Queensland_RefYear2019</v>
      </c>
      <c r="L3" t="str">
        <f t="shared" si="3"/>
        <v>Q3_WL_Northern_Qld_RefYear2019</v>
      </c>
    </row>
    <row r="4" spans="1:12" x14ac:dyDescent="0.2">
      <c r="A4" t="s">
        <v>1733</v>
      </c>
      <c r="B4" t="s">
        <v>1035</v>
      </c>
      <c r="C4" t="s">
        <v>1734</v>
      </c>
      <c r="D4" t="s">
        <v>845</v>
      </c>
      <c r="E4" t="s">
        <v>1735</v>
      </c>
      <c r="F4" t="str">
        <f t="shared" si="0"/>
        <v>REZ_Q4_CST_Isaac_RefYear2019</v>
      </c>
      <c r="H4" t="str">
        <f t="shared" si="1"/>
        <v>REZ_Q4_CST</v>
      </c>
      <c r="I4" t="s">
        <v>1791</v>
      </c>
      <c r="J4" t="str">
        <f t="shared" si="2"/>
        <v>REZ_Q4_CST_Isaac_RefYear2019</v>
      </c>
      <c r="L4" t="str">
        <f t="shared" si="3"/>
        <v>Q4_WL_Isaac_RefYear2019</v>
      </c>
    </row>
    <row r="5" spans="1:12" x14ac:dyDescent="0.2">
      <c r="A5" t="s">
        <v>1733</v>
      </c>
      <c r="B5" t="s">
        <v>1036</v>
      </c>
      <c r="C5" t="s">
        <v>1734</v>
      </c>
      <c r="D5" t="s">
        <v>847</v>
      </c>
      <c r="E5" t="s">
        <v>1735</v>
      </c>
      <c r="F5" t="str">
        <f t="shared" si="0"/>
        <v>REZ_Q5_CST_Barcaldine_RefYear2019</v>
      </c>
      <c r="H5" t="str">
        <f t="shared" si="1"/>
        <v>REZ_Q5_CST</v>
      </c>
      <c r="I5" t="s">
        <v>1792</v>
      </c>
      <c r="J5" t="str">
        <f t="shared" si="2"/>
        <v>REZ_Q5_CST_Barcaldine_RefYear2019</v>
      </c>
      <c r="L5" t="str">
        <f t="shared" si="3"/>
        <v>Q5_WL_Barcaldine_RefYear2019</v>
      </c>
    </row>
    <row r="6" spans="1:12" x14ac:dyDescent="0.2">
      <c r="A6" t="s">
        <v>1733</v>
      </c>
      <c r="B6" t="s">
        <v>1038</v>
      </c>
      <c r="C6" t="s">
        <v>1734</v>
      </c>
      <c r="D6" t="s">
        <v>850</v>
      </c>
      <c r="E6" t="s">
        <v>1735</v>
      </c>
      <c r="F6" t="str">
        <f t="shared" si="0"/>
        <v>REZ_Q6_CST_Fitzroy_RefYear2019</v>
      </c>
      <c r="H6" t="str">
        <f t="shared" si="1"/>
        <v>REZ_Q6_CST</v>
      </c>
      <c r="I6" t="s">
        <v>1793</v>
      </c>
      <c r="J6" t="str">
        <f t="shared" si="2"/>
        <v>REZ_Q6_CST_Fitzroy_RefYear2019</v>
      </c>
      <c r="L6" t="str">
        <f t="shared" si="3"/>
        <v>Q6_WL_Fitzroy_RefYear2019</v>
      </c>
    </row>
    <row r="7" spans="1:12" x14ac:dyDescent="0.2">
      <c r="A7" t="s">
        <v>1733</v>
      </c>
      <c r="B7" t="s">
        <v>1039</v>
      </c>
      <c r="C7" t="s">
        <v>1734</v>
      </c>
      <c r="D7" t="s">
        <v>1739</v>
      </c>
      <c r="E7" t="s">
        <v>1735</v>
      </c>
      <c r="F7" t="str">
        <f t="shared" si="0"/>
        <v>REZ_Q7_CST_Wide_Bay_RefYear2019</v>
      </c>
      <c r="H7" t="str">
        <f t="shared" si="1"/>
        <v>REZ_Q7_CST</v>
      </c>
      <c r="I7" t="s">
        <v>1794</v>
      </c>
      <c r="J7" t="str">
        <f t="shared" si="2"/>
        <v>REZ_Q7_CST_Wide_Bay_RefYear2019</v>
      </c>
      <c r="L7" t="str">
        <f t="shared" si="3"/>
        <v>Q7_WL_Wide_Bay_RefYear2019</v>
      </c>
    </row>
    <row r="8" spans="1:12" x14ac:dyDescent="0.2">
      <c r="A8" t="s">
        <v>1733</v>
      </c>
      <c r="B8" t="s">
        <v>1041</v>
      </c>
      <c r="C8" t="s">
        <v>1734</v>
      </c>
      <c r="D8" t="s">
        <v>1740</v>
      </c>
      <c r="E8" t="s">
        <v>1735</v>
      </c>
      <c r="F8" t="str">
        <f t="shared" si="0"/>
        <v>REZ_Q8_CST_Darling_Downs_RefYear2019</v>
      </c>
      <c r="H8" t="str">
        <f t="shared" si="1"/>
        <v>REZ_Q8_CST</v>
      </c>
      <c r="I8" t="s">
        <v>1795</v>
      </c>
      <c r="J8" t="str">
        <f t="shared" si="2"/>
        <v>REZ_Q8_CST_Darling_Downs_RefYear2019</v>
      </c>
      <c r="L8" t="str">
        <f t="shared" si="3"/>
        <v>Q8_WL_Darling_Downs_RefYear2019</v>
      </c>
    </row>
    <row r="9" spans="1:12" x14ac:dyDescent="0.2">
      <c r="A9" t="s">
        <v>1733</v>
      </c>
      <c r="B9" t="s">
        <v>1043</v>
      </c>
      <c r="C9" t="s">
        <v>1734</v>
      </c>
      <c r="D9" t="s">
        <v>1741</v>
      </c>
      <c r="E9" t="s">
        <v>1735</v>
      </c>
      <c r="F9" t="str">
        <f t="shared" si="0"/>
        <v>REZ_N1_CST_North_West_NSW_RefYear2019</v>
      </c>
      <c r="H9" t="str">
        <f t="shared" si="1"/>
        <v>REZ_N1_CST</v>
      </c>
      <c r="I9" t="s">
        <v>1796</v>
      </c>
      <c r="J9" t="str">
        <f t="shared" si="2"/>
        <v>REZ_N1_CST_North_West_NSW_RefYear2019</v>
      </c>
      <c r="L9" t="str">
        <f t="shared" si="3"/>
        <v>N1_WL_North_West_NSW_RefYear2019</v>
      </c>
    </row>
    <row r="10" spans="1:12" x14ac:dyDescent="0.2">
      <c r="A10" t="s">
        <v>1733</v>
      </c>
      <c r="B10" t="s">
        <v>1045</v>
      </c>
      <c r="C10" t="s">
        <v>1734</v>
      </c>
      <c r="D10" t="s">
        <v>1742</v>
      </c>
      <c r="E10" t="s">
        <v>1735</v>
      </c>
      <c r="F10" t="str">
        <f t="shared" si="0"/>
        <v>REZ_N2_CST_New_England_RefYear2019</v>
      </c>
      <c r="H10" t="str">
        <f t="shared" si="1"/>
        <v>REZ_N2_CST</v>
      </c>
      <c r="I10" t="s">
        <v>1797</v>
      </c>
      <c r="J10" t="str">
        <f t="shared" si="2"/>
        <v>REZ_N2_CST_New_England_RefYear2019</v>
      </c>
      <c r="L10" t="str">
        <f t="shared" si="3"/>
        <v>N2_WL_New_England_RefYear2019</v>
      </c>
    </row>
    <row r="11" spans="1:12" x14ac:dyDescent="0.2">
      <c r="A11" t="s">
        <v>1733</v>
      </c>
      <c r="B11" t="s">
        <v>1046</v>
      </c>
      <c r="C11" t="s">
        <v>1734</v>
      </c>
      <c r="D11" t="s">
        <v>1743</v>
      </c>
      <c r="E11" t="s">
        <v>1735</v>
      </c>
      <c r="F11" t="str">
        <f t="shared" si="0"/>
        <v>REZ_N3_CST_Central_West_NSW_RefYear2019</v>
      </c>
      <c r="H11" t="str">
        <f t="shared" si="1"/>
        <v>REZ_N3_CST</v>
      </c>
      <c r="I11" t="s">
        <v>1798</v>
      </c>
      <c r="J11" t="str">
        <f t="shared" si="2"/>
        <v>REZ_N3_CST_Central_West_NSW_RefYear2019</v>
      </c>
      <c r="L11" t="str">
        <f t="shared" si="3"/>
        <v>N3_WL_Central_West_NSW_RefYear2019</v>
      </c>
    </row>
    <row r="12" spans="1:12" x14ac:dyDescent="0.2">
      <c r="A12" t="s">
        <v>1733</v>
      </c>
      <c r="B12" t="s">
        <v>1048</v>
      </c>
      <c r="C12" t="s">
        <v>1734</v>
      </c>
      <c r="D12" t="s">
        <v>1744</v>
      </c>
      <c r="E12" t="s">
        <v>1735</v>
      </c>
      <c r="F12" t="str">
        <f t="shared" si="0"/>
        <v>REZ_N4_CST_Southern_NSW_Tablelands_RefYear2019</v>
      </c>
      <c r="H12" t="str">
        <f t="shared" si="1"/>
        <v>REZ_N4_CST</v>
      </c>
      <c r="I12" t="s">
        <v>1799</v>
      </c>
      <c r="J12" t="str">
        <f t="shared" si="2"/>
        <v>REZ_N4_CST_Southern_NSW_Tablelands_RefYear2019</v>
      </c>
      <c r="L12" t="str">
        <f t="shared" si="3"/>
        <v>N4_WL_Southern_NSW_Tablelands_RefYear2019</v>
      </c>
    </row>
    <row r="13" spans="1:12" x14ac:dyDescent="0.2">
      <c r="A13" t="s">
        <v>1733</v>
      </c>
      <c r="B13" t="s">
        <v>1050</v>
      </c>
      <c r="C13" t="s">
        <v>1734</v>
      </c>
      <c r="D13" t="s">
        <v>1745</v>
      </c>
      <c r="E13" t="s">
        <v>1735</v>
      </c>
      <c r="F13" t="str">
        <f t="shared" si="0"/>
        <v>REZ_N5_CST_Broken_Hill_RefYear2019</v>
      </c>
      <c r="H13" t="str">
        <f t="shared" si="1"/>
        <v>REZ_N5_CST</v>
      </c>
      <c r="I13" t="s">
        <v>1800</v>
      </c>
      <c r="J13" t="str">
        <f t="shared" si="2"/>
        <v>REZ_N5_CST_Broken_Hill_RefYear2019</v>
      </c>
      <c r="L13" t="str">
        <f t="shared" si="3"/>
        <v>N5_WL_Broken_Hill_RefYear2019</v>
      </c>
    </row>
    <row r="14" spans="1:12" x14ac:dyDescent="0.2">
      <c r="A14" t="s">
        <v>1733</v>
      </c>
      <c r="B14" t="s">
        <v>1051</v>
      </c>
      <c r="C14" t="s">
        <v>1734</v>
      </c>
      <c r="D14" t="s">
        <v>1746</v>
      </c>
      <c r="E14" t="s">
        <v>1735</v>
      </c>
      <c r="F14" t="str">
        <f t="shared" si="0"/>
        <v>REZ_N6_CST_South_West_NSW_RefYear2019</v>
      </c>
      <c r="H14" t="str">
        <f t="shared" si="1"/>
        <v>REZ_N6_CST</v>
      </c>
      <c r="I14" t="s">
        <v>1801</v>
      </c>
      <c r="J14" t="str">
        <f t="shared" si="2"/>
        <v>REZ_N6_CST_South_West_NSW_RefYear2019</v>
      </c>
      <c r="L14" t="str">
        <f t="shared" si="3"/>
        <v>N6_WL_South_West_NSW_RefYear2019</v>
      </c>
    </row>
    <row r="15" spans="1:12" x14ac:dyDescent="0.2">
      <c r="A15" t="s">
        <v>1733</v>
      </c>
      <c r="B15" t="s">
        <v>1053</v>
      </c>
      <c r="C15" t="s">
        <v>1734</v>
      </c>
      <c r="D15" t="s">
        <v>1747</v>
      </c>
      <c r="E15" t="s">
        <v>1735</v>
      </c>
      <c r="F15" t="str">
        <f t="shared" si="0"/>
        <v>REZ_N7_CST_Wagga_Wagga_RefYear2019</v>
      </c>
      <c r="H15" t="str">
        <f t="shared" si="1"/>
        <v>REZ_N7_CST</v>
      </c>
      <c r="I15" t="s">
        <v>1802</v>
      </c>
      <c r="J15" t="str">
        <f t="shared" si="2"/>
        <v>REZ_N7_CST_Wagga_Wagga_RefYear2019</v>
      </c>
      <c r="L15" t="str">
        <f t="shared" si="3"/>
        <v>N7_WL_Wagga_Wagga_RefYear2019</v>
      </c>
    </row>
    <row r="16" spans="1:12" x14ac:dyDescent="0.2">
      <c r="A16" t="s">
        <v>1733</v>
      </c>
      <c r="B16" t="s">
        <v>1054</v>
      </c>
      <c r="C16" t="s">
        <v>1734</v>
      </c>
      <c r="D16" t="s">
        <v>872</v>
      </c>
      <c r="E16" t="s">
        <v>1735</v>
      </c>
      <c r="F16" t="str">
        <f t="shared" si="0"/>
        <v>REZ_N8_CST_Tumut_RefYear2019</v>
      </c>
      <c r="H16" t="str">
        <f t="shared" si="1"/>
        <v>REZ_N8_CST</v>
      </c>
      <c r="I16" t="s">
        <v>1803</v>
      </c>
      <c r="J16" t="str">
        <f t="shared" si="2"/>
        <v>REZ_N8_CST_Tumut_RefYear2019</v>
      </c>
      <c r="L16" t="str">
        <f t="shared" si="3"/>
        <v>N8_WL_Tumut_RefYear2019</v>
      </c>
    </row>
    <row r="17" spans="1:12" x14ac:dyDescent="0.2">
      <c r="A17" t="s">
        <v>1733</v>
      </c>
      <c r="B17" t="s">
        <v>1055</v>
      </c>
      <c r="C17" t="s">
        <v>1734</v>
      </c>
      <c r="D17" t="s">
        <v>874</v>
      </c>
      <c r="E17" t="s">
        <v>1735</v>
      </c>
      <c r="F17" t="str">
        <f t="shared" si="0"/>
        <v>REZ_N9_CST_Cooma-Monaro_RefYear2019</v>
      </c>
      <c r="H17" t="str">
        <f t="shared" si="1"/>
        <v>REZ_N9_CST</v>
      </c>
      <c r="I17" t="s">
        <v>1804</v>
      </c>
      <c r="J17" t="str">
        <f t="shared" si="2"/>
        <v>REZ_N9_CST_Cooma_Monaro_RefYear2019</v>
      </c>
      <c r="L17" t="str">
        <f t="shared" si="3"/>
        <v>N9_WL_Cooma-Monaro_RefYear2019</v>
      </c>
    </row>
    <row r="18" spans="1:12" x14ac:dyDescent="0.2">
      <c r="A18" t="s">
        <v>1733</v>
      </c>
      <c r="B18" t="s">
        <v>1056</v>
      </c>
      <c r="C18" t="s">
        <v>1734</v>
      </c>
      <c r="D18" t="s">
        <v>1748</v>
      </c>
      <c r="E18" t="s">
        <v>1735</v>
      </c>
      <c r="F18" t="str">
        <f t="shared" si="0"/>
        <v>REZ_V1_CST_Ovens_Murray_RefYear2019</v>
      </c>
      <c r="H18" t="str">
        <f t="shared" si="1"/>
        <v>REZ_V1_CST</v>
      </c>
      <c r="I18" t="s">
        <v>1805</v>
      </c>
      <c r="J18" t="str">
        <f t="shared" si="2"/>
        <v>REZ_V1_CST_Ovens_Murray_RefYear2019</v>
      </c>
      <c r="L18" t="str">
        <f t="shared" si="3"/>
        <v>V1_WL_Ovens_Murray_RefYear2019</v>
      </c>
    </row>
    <row r="19" spans="1:12" x14ac:dyDescent="0.2">
      <c r="A19" t="s">
        <v>1733</v>
      </c>
      <c r="B19" t="s">
        <v>1058</v>
      </c>
      <c r="C19" t="s">
        <v>1734</v>
      </c>
      <c r="D19" t="s">
        <v>1749</v>
      </c>
      <c r="E19" t="s">
        <v>1735</v>
      </c>
      <c r="F19" t="str">
        <f t="shared" si="0"/>
        <v>REZ_V2_CST_Murray_River_RefYear2019</v>
      </c>
      <c r="H19" t="str">
        <f t="shared" si="1"/>
        <v>REZ_V2_CST</v>
      </c>
      <c r="I19" t="s">
        <v>1806</v>
      </c>
      <c r="J19" t="str">
        <f t="shared" si="2"/>
        <v>REZ_V2_CST_Murray_River_RefYear2019</v>
      </c>
      <c r="L19" t="str">
        <f t="shared" si="3"/>
        <v>V2_WL_Murray_River_RefYear2019</v>
      </c>
    </row>
    <row r="20" spans="1:12" x14ac:dyDescent="0.2">
      <c r="A20" t="s">
        <v>1733</v>
      </c>
      <c r="B20" t="s">
        <v>1060</v>
      </c>
      <c r="C20" t="s">
        <v>1734</v>
      </c>
      <c r="D20" t="s">
        <v>1750</v>
      </c>
      <c r="E20" t="s">
        <v>1735</v>
      </c>
      <c r="F20" t="str">
        <f t="shared" si="0"/>
        <v>REZ_V3_CST_Western_Victoria_RefYear2019</v>
      </c>
      <c r="H20" t="str">
        <f t="shared" si="1"/>
        <v>REZ_V3_CST</v>
      </c>
      <c r="I20" t="s">
        <v>1807</v>
      </c>
      <c r="J20" t="str">
        <f t="shared" si="2"/>
        <v>REZ_V3_CST_Western_Victoria_RefYear2019</v>
      </c>
      <c r="L20" t="str">
        <f t="shared" si="3"/>
        <v>V3_WL_Western_Victoria_RefYear2019</v>
      </c>
    </row>
    <row r="21" spans="1:12" x14ac:dyDescent="0.2">
      <c r="A21" t="s">
        <v>1733</v>
      </c>
      <c r="B21" t="s">
        <v>1061</v>
      </c>
      <c r="C21" t="s">
        <v>1734</v>
      </c>
      <c r="D21" t="s">
        <v>1751</v>
      </c>
      <c r="E21" t="s">
        <v>1735</v>
      </c>
      <c r="F21" t="str">
        <f t="shared" si="0"/>
        <v>REZ_V4_CST_South_West_Victoria_RefYear2019</v>
      </c>
      <c r="H21" t="str">
        <f t="shared" si="1"/>
        <v>REZ_V4_CST</v>
      </c>
      <c r="I21" t="s">
        <v>1808</v>
      </c>
      <c r="J21" t="str">
        <f t="shared" si="2"/>
        <v>REZ_V4_CST_Moyne_RefYear2019</v>
      </c>
      <c r="L21" t="str">
        <f t="shared" si="3"/>
        <v>V4_WL_South_West_Victoria_RefYear2019</v>
      </c>
    </row>
    <row r="22" spans="1:12" x14ac:dyDescent="0.2">
      <c r="A22" t="s">
        <v>1733</v>
      </c>
      <c r="B22" t="s">
        <v>1063</v>
      </c>
      <c r="C22" t="s">
        <v>1734</v>
      </c>
      <c r="D22" t="s">
        <v>886</v>
      </c>
      <c r="E22" t="s">
        <v>1735</v>
      </c>
      <c r="F22" t="str">
        <f t="shared" si="0"/>
        <v>REZ_V5_CST_Gippsland_RefYear2019</v>
      </c>
      <c r="H22" t="str">
        <f t="shared" si="1"/>
        <v>REZ_V5_CST</v>
      </c>
      <c r="I22" t="s">
        <v>1809</v>
      </c>
      <c r="J22" t="str">
        <f t="shared" si="2"/>
        <v>REZ_V5_CST_Gippsland_RefYear2019</v>
      </c>
      <c r="L22" t="str">
        <f t="shared" si="3"/>
        <v>V5_WL_Gippsland_RefYear2019</v>
      </c>
    </row>
    <row r="23" spans="1:12" x14ac:dyDescent="0.2">
      <c r="A23" t="s">
        <v>1733</v>
      </c>
      <c r="B23" t="s">
        <v>1065</v>
      </c>
      <c r="C23" t="s">
        <v>1734</v>
      </c>
      <c r="D23" t="s">
        <v>1752</v>
      </c>
      <c r="E23" t="s">
        <v>1735</v>
      </c>
      <c r="F23" t="str">
        <f t="shared" si="0"/>
        <v>REZ_V6_CST_Central_North_Vic_RefYear2019</v>
      </c>
      <c r="H23" t="str">
        <f t="shared" si="1"/>
        <v>REZ_V6_CST</v>
      </c>
      <c r="I23" t="s">
        <v>1810</v>
      </c>
      <c r="J23" t="str">
        <f t="shared" si="2"/>
        <v>REZ_V6_CST_Central_North_Victoria_RefYear2019</v>
      </c>
      <c r="L23" t="str">
        <f t="shared" si="3"/>
        <v>V6_WL_Central_North_Vic_RefYear2019</v>
      </c>
    </row>
    <row r="24" spans="1:12" x14ac:dyDescent="0.2">
      <c r="A24" t="s">
        <v>1733</v>
      </c>
      <c r="B24" t="s">
        <v>1066</v>
      </c>
      <c r="C24" t="s">
        <v>1734</v>
      </c>
      <c r="D24" t="s">
        <v>1753</v>
      </c>
      <c r="E24" t="s">
        <v>1735</v>
      </c>
      <c r="F24" t="str">
        <f t="shared" si="0"/>
        <v>REZ_S1_CST_South_East _SA_RefYear2019</v>
      </c>
      <c r="H24" t="str">
        <f t="shared" si="1"/>
        <v>REZ_S1_CST</v>
      </c>
      <c r="I24" t="s">
        <v>1811</v>
      </c>
      <c r="J24" t="str">
        <f t="shared" si="2"/>
        <v>REZ_S1_CST_South_East_RefYear2019</v>
      </c>
      <c r="L24" t="str">
        <f t="shared" si="3"/>
        <v>S1_WL_South_East _SA_RefYear2019</v>
      </c>
    </row>
    <row r="25" spans="1:12" x14ac:dyDescent="0.2">
      <c r="A25" t="s">
        <v>1733</v>
      </c>
      <c r="B25" t="s">
        <v>1068</v>
      </c>
      <c r="C25" t="s">
        <v>1734</v>
      </c>
      <c r="D25" t="s">
        <v>893</v>
      </c>
      <c r="E25" t="s">
        <v>1735</v>
      </c>
      <c r="F25" t="str">
        <f t="shared" si="0"/>
        <v>REZ_S2_CST_Riverland_RefYear2019</v>
      </c>
      <c r="H25" t="str">
        <f t="shared" si="1"/>
        <v>REZ_S2_CST</v>
      </c>
      <c r="I25" t="s">
        <v>1812</v>
      </c>
      <c r="J25" t="str">
        <f t="shared" si="2"/>
        <v>REZ_S2_CST_Riverland_RefYear2019</v>
      </c>
      <c r="L25" t="str">
        <f t="shared" si="3"/>
        <v>S2_WL_Riverland_RefYear2019</v>
      </c>
    </row>
    <row r="26" spans="1:12" x14ac:dyDescent="0.2">
      <c r="A26" t="s">
        <v>1733</v>
      </c>
      <c r="B26" t="s">
        <v>1070</v>
      </c>
      <c r="C26" t="s">
        <v>1734</v>
      </c>
      <c r="D26" t="s">
        <v>1754</v>
      </c>
      <c r="E26" t="s">
        <v>1735</v>
      </c>
      <c r="F26" t="str">
        <f t="shared" si="0"/>
        <v>REZ_S3_CST_Mid-North_SA_RefYear2019</v>
      </c>
      <c r="H26" t="str">
        <f t="shared" si="1"/>
        <v>REZ_S3_CST</v>
      </c>
      <c r="I26" t="s">
        <v>1813</v>
      </c>
      <c r="J26" t="str">
        <f t="shared" si="2"/>
        <v>REZ_S3_CST_Mid_North_SA_RefYear2019</v>
      </c>
      <c r="L26" t="str">
        <f t="shared" si="3"/>
        <v>S3_WL_Mid-North_SA_RefYear2019</v>
      </c>
    </row>
    <row r="27" spans="1:12" x14ac:dyDescent="0.2">
      <c r="A27" t="s">
        <v>1733</v>
      </c>
      <c r="B27" t="s">
        <v>1072</v>
      </c>
      <c r="C27" t="s">
        <v>1734</v>
      </c>
      <c r="D27" t="s">
        <v>1755</v>
      </c>
      <c r="E27" t="s">
        <v>1735</v>
      </c>
      <c r="F27" t="str">
        <f t="shared" si="0"/>
        <v>REZ_S4_CST_Yorke_Peninsula_RefYear2019</v>
      </c>
      <c r="H27" t="str">
        <f t="shared" si="1"/>
        <v>REZ_S4_CST</v>
      </c>
      <c r="I27" t="s">
        <v>1814</v>
      </c>
      <c r="J27" t="str">
        <f t="shared" si="2"/>
        <v>REZ_S4_CST_Yorke_Peninsula_RefYear2019</v>
      </c>
      <c r="L27" t="str">
        <f t="shared" si="3"/>
        <v>S4_WL_Yorke_Peninsula_RefYear2019</v>
      </c>
    </row>
    <row r="28" spans="1:12" x14ac:dyDescent="0.2">
      <c r="A28" t="s">
        <v>1733</v>
      </c>
      <c r="B28" t="s">
        <v>1073</v>
      </c>
      <c r="C28" t="s">
        <v>1734</v>
      </c>
      <c r="D28" t="s">
        <v>1756</v>
      </c>
      <c r="E28" t="s">
        <v>1735</v>
      </c>
      <c r="F28" t="str">
        <f t="shared" si="0"/>
        <v>REZ_S5_CST_Northern_SA_RefYear2019</v>
      </c>
      <c r="H28" t="str">
        <f t="shared" si="1"/>
        <v>REZ_S5_CST</v>
      </c>
      <c r="I28" t="s">
        <v>1815</v>
      </c>
      <c r="J28" t="str">
        <f t="shared" si="2"/>
        <v>REZ_S5_CST_Northern_SA_RefYear2019</v>
      </c>
      <c r="L28" t="str">
        <f t="shared" si="3"/>
        <v>S5_WL_Northern_SA_RefYear2019</v>
      </c>
    </row>
    <row r="29" spans="1:12" x14ac:dyDescent="0.2">
      <c r="A29" t="s">
        <v>1733</v>
      </c>
      <c r="B29" t="s">
        <v>1074</v>
      </c>
      <c r="C29" t="s">
        <v>1734</v>
      </c>
      <c r="D29" t="s">
        <v>1757</v>
      </c>
      <c r="E29" t="s">
        <v>1735</v>
      </c>
      <c r="F29" t="str">
        <f t="shared" si="0"/>
        <v>REZ_S6_CST_Leigh_Creek_RefYear2019</v>
      </c>
      <c r="H29" t="str">
        <f t="shared" si="1"/>
        <v>REZ_S6_CST</v>
      </c>
      <c r="I29" t="s">
        <v>1816</v>
      </c>
      <c r="J29" t="str">
        <f t="shared" si="2"/>
        <v>REZ_S6_CST_Leigh_Creek_South_RefYear2019</v>
      </c>
      <c r="L29" t="str">
        <f t="shared" si="3"/>
        <v>S6_WL_Leigh_Creek_RefYear2019</v>
      </c>
    </row>
    <row r="30" spans="1:12" x14ac:dyDescent="0.2">
      <c r="A30" t="s">
        <v>1733</v>
      </c>
      <c r="B30" t="s">
        <v>1075</v>
      </c>
      <c r="C30" t="s">
        <v>1734</v>
      </c>
      <c r="D30" t="s">
        <v>1758</v>
      </c>
      <c r="E30" t="s">
        <v>1735</v>
      </c>
      <c r="F30" t="str">
        <f t="shared" si="0"/>
        <v>REZ_S7_CST_Roxby_Downs_RefYear2019</v>
      </c>
      <c r="H30" t="str">
        <f t="shared" si="1"/>
        <v>REZ_S7_CST</v>
      </c>
      <c r="I30" t="s">
        <v>1817</v>
      </c>
      <c r="J30" t="str">
        <f t="shared" si="2"/>
        <v>REZ_S7_CST_Roxby_Downs_RefYear2019</v>
      </c>
      <c r="L30" t="str">
        <f t="shared" si="3"/>
        <v>S7_WL_Roxby_Downs_RefYear2019</v>
      </c>
    </row>
    <row r="31" spans="1:12" x14ac:dyDescent="0.2">
      <c r="A31" t="s">
        <v>1733</v>
      </c>
      <c r="B31" t="s">
        <v>1076</v>
      </c>
      <c r="C31" t="s">
        <v>1734</v>
      </c>
      <c r="D31" t="s">
        <v>1759</v>
      </c>
      <c r="E31" t="s">
        <v>1735</v>
      </c>
      <c r="F31" t="str">
        <f t="shared" si="0"/>
        <v>REZ_S8_CST_Eastern_Eyre_Peninsula_RefYear2019</v>
      </c>
      <c r="H31" t="str">
        <f t="shared" si="1"/>
        <v>REZ_S8_CST</v>
      </c>
      <c r="I31" t="s">
        <v>1818</v>
      </c>
      <c r="J31" t="str">
        <f t="shared" si="2"/>
        <v>REZ_S8_CST_Eastern_Eyre_Peninsula_RefYear2019</v>
      </c>
      <c r="L31" t="str">
        <f t="shared" si="3"/>
        <v>S8_WL_Eastern_Eyre_Peninsula_RefYear2019</v>
      </c>
    </row>
    <row r="32" spans="1:12" x14ac:dyDescent="0.2">
      <c r="A32" t="s">
        <v>1733</v>
      </c>
      <c r="B32" t="s">
        <v>1077</v>
      </c>
      <c r="C32" t="s">
        <v>1734</v>
      </c>
      <c r="D32" t="s">
        <v>1760</v>
      </c>
      <c r="E32" t="s">
        <v>1735</v>
      </c>
      <c r="F32" t="str">
        <f t="shared" si="0"/>
        <v>REZ_S9_CST_Western_Eyre_Peninsula_RefYear2019</v>
      </c>
      <c r="H32" t="str">
        <f t="shared" si="1"/>
        <v>REZ_S9_CST</v>
      </c>
      <c r="I32" t="s">
        <v>1819</v>
      </c>
      <c r="J32" t="str">
        <f t="shared" si="2"/>
        <v>REZ_S9_CST_Western_Eyre_Peninsula_RefYear2019</v>
      </c>
      <c r="L32" t="str">
        <f t="shared" si="3"/>
        <v>S9_WL_Western_Eyre_Peninsula_RefYear2019</v>
      </c>
    </row>
    <row r="33" spans="1:12" x14ac:dyDescent="0.2">
      <c r="A33" t="s">
        <v>1733</v>
      </c>
      <c r="B33" t="s">
        <v>1078</v>
      </c>
      <c r="C33" t="s">
        <v>1734</v>
      </c>
      <c r="D33" t="s">
        <v>1761</v>
      </c>
      <c r="E33" t="s">
        <v>1735</v>
      </c>
      <c r="F33" t="str">
        <f t="shared" si="0"/>
        <v>REZ_T1_CST_North_East_Tasmania_RefYear2019</v>
      </c>
      <c r="H33" t="str">
        <f t="shared" si="1"/>
        <v>REZ_T1_CST</v>
      </c>
      <c r="I33" t="s">
        <v>1820</v>
      </c>
      <c r="J33" t="str">
        <f t="shared" si="2"/>
        <v>REZ_T1_CST_North_East_Tasmania_RefYear2019</v>
      </c>
      <c r="L33" t="str">
        <f t="shared" si="3"/>
        <v>T1_WL_North_East_Tasmania_RefYear2019</v>
      </c>
    </row>
    <row r="34" spans="1:12" x14ac:dyDescent="0.2">
      <c r="A34" t="s">
        <v>1733</v>
      </c>
      <c r="B34" t="s">
        <v>1079</v>
      </c>
      <c r="C34" t="s">
        <v>1734</v>
      </c>
      <c r="D34" t="s">
        <v>1762</v>
      </c>
      <c r="E34" t="s">
        <v>1735</v>
      </c>
      <c r="F34" t="str">
        <f t="shared" si="0"/>
        <v>REZ_T2_CST_North_West_Tasmania_RefYear2019</v>
      </c>
      <c r="H34" t="str">
        <f t="shared" si="1"/>
        <v>REZ_T2_CST</v>
      </c>
      <c r="I34" t="s">
        <v>1821</v>
      </c>
      <c r="J34" t="str">
        <f t="shared" si="2"/>
        <v>REZ_T2_CST_North_West_Tasmania_RefYear2019</v>
      </c>
      <c r="L34" t="str">
        <f t="shared" si="3"/>
        <v>T2_WL_North_West_Tasmania_RefYear2019</v>
      </c>
    </row>
    <row r="35" spans="1:12" x14ac:dyDescent="0.2">
      <c r="A35" t="s">
        <v>1733</v>
      </c>
      <c r="B35" t="s">
        <v>1080</v>
      </c>
      <c r="C35" t="s">
        <v>1734</v>
      </c>
      <c r="D35" t="s">
        <v>1763</v>
      </c>
      <c r="E35" t="s">
        <v>1735</v>
      </c>
      <c r="F35" t="str">
        <f t="shared" si="0"/>
        <v>REZ_T3_CST_Tasmania_Midlands_RefYear2019</v>
      </c>
      <c r="H35" t="str">
        <f t="shared" si="1"/>
        <v>REZ_T3_CST</v>
      </c>
      <c r="I35" t="s">
        <v>1822</v>
      </c>
      <c r="J35" t="str">
        <f t="shared" si="2"/>
        <v>REZ_T3_CST_Tasmania_Midlands_RefYear2019</v>
      </c>
      <c r="L35" t="str">
        <f t="shared" si="3"/>
        <v>T3_WL_Tasmania_Midlands_RefYear2019</v>
      </c>
    </row>
    <row r="37" spans="1:12" x14ac:dyDescent="0.2">
      <c r="L37" s="1"/>
    </row>
    <row r="38" spans="1:12" x14ac:dyDescent="0.2">
      <c r="B38" t="s">
        <v>1963</v>
      </c>
      <c r="C38" t="s">
        <v>1962</v>
      </c>
      <c r="D38" s="15" t="s">
        <v>838</v>
      </c>
      <c r="E38" t="str">
        <f>CONCATENATE(D38," ",C38)</f>
        <v>Far North QLD High Wind</v>
      </c>
      <c r="F38" t="str">
        <f>CONCATENATE(D38," ",B38)</f>
        <v>Far North QLD Medium Wind</v>
      </c>
    </row>
    <row r="39" spans="1:12" x14ac:dyDescent="0.2">
      <c r="B39" t="s">
        <v>1963</v>
      </c>
      <c r="C39" t="s">
        <v>1962</v>
      </c>
      <c r="D39" s="15" t="s">
        <v>841</v>
      </c>
      <c r="E39" t="str">
        <f t="shared" ref="E39:E72" si="4">CONCATENATE(D39," ",C39)</f>
        <v>North Qld Clean Energy Hub High Wind</v>
      </c>
      <c r="F39" t="str">
        <f t="shared" ref="F39:F72" si="5">CONCATENATE(D39," ",B39)</f>
        <v>North Qld Clean Energy Hub Medium Wind</v>
      </c>
    </row>
    <row r="40" spans="1:12" x14ac:dyDescent="0.2">
      <c r="B40" t="s">
        <v>1963</v>
      </c>
      <c r="C40" t="s">
        <v>1962</v>
      </c>
      <c r="D40" s="15" t="s">
        <v>843</v>
      </c>
      <c r="E40" t="str">
        <f t="shared" si="4"/>
        <v>Northern Qld High Wind</v>
      </c>
      <c r="F40" t="str">
        <f t="shared" si="5"/>
        <v>Northern Qld Medium Wind</v>
      </c>
    </row>
    <row r="41" spans="1:12" x14ac:dyDescent="0.2">
      <c r="B41" t="s">
        <v>1963</v>
      </c>
      <c r="C41" t="s">
        <v>1962</v>
      </c>
      <c r="D41" s="15" t="s">
        <v>845</v>
      </c>
      <c r="E41" t="str">
        <f t="shared" si="4"/>
        <v>Isaac High Wind</v>
      </c>
      <c r="F41" t="str">
        <f t="shared" si="5"/>
        <v>Isaac Medium Wind</v>
      </c>
    </row>
    <row r="42" spans="1:12" x14ac:dyDescent="0.2">
      <c r="B42" t="s">
        <v>1963</v>
      </c>
      <c r="C42" t="s">
        <v>1962</v>
      </c>
      <c r="D42" s="15" t="s">
        <v>847</v>
      </c>
      <c r="E42" t="str">
        <f t="shared" si="4"/>
        <v>Barcaldine High Wind</v>
      </c>
      <c r="F42" t="str">
        <f t="shared" si="5"/>
        <v>Barcaldine Medium Wind</v>
      </c>
    </row>
    <row r="43" spans="1:12" x14ac:dyDescent="0.2">
      <c r="B43" t="s">
        <v>1963</v>
      </c>
      <c r="C43" t="s">
        <v>1962</v>
      </c>
      <c r="D43" s="15" t="s">
        <v>850</v>
      </c>
      <c r="E43" t="str">
        <f t="shared" si="4"/>
        <v>Fitzroy High Wind</v>
      </c>
      <c r="F43" t="str">
        <f t="shared" si="5"/>
        <v>Fitzroy Medium Wind</v>
      </c>
    </row>
    <row r="44" spans="1:12" x14ac:dyDescent="0.2">
      <c r="B44" t="s">
        <v>1963</v>
      </c>
      <c r="C44" t="s">
        <v>1962</v>
      </c>
      <c r="D44" s="15" t="s">
        <v>852</v>
      </c>
      <c r="E44" t="str">
        <f t="shared" si="4"/>
        <v>Wide Bay High Wind</v>
      </c>
      <c r="F44" t="str">
        <f t="shared" si="5"/>
        <v>Wide Bay Medium Wind</v>
      </c>
    </row>
    <row r="45" spans="1:12" x14ac:dyDescent="0.2">
      <c r="B45" t="s">
        <v>1963</v>
      </c>
      <c r="C45" t="s">
        <v>1962</v>
      </c>
      <c r="D45" s="15" t="s">
        <v>65</v>
      </c>
      <c r="E45" t="str">
        <f t="shared" si="4"/>
        <v>Darling Downs High Wind</v>
      </c>
      <c r="F45" t="str">
        <f t="shared" si="5"/>
        <v>Darling Downs Medium Wind</v>
      </c>
    </row>
    <row r="46" spans="1:12" x14ac:dyDescent="0.2">
      <c r="B46" t="s">
        <v>1963</v>
      </c>
      <c r="C46" t="s">
        <v>1962</v>
      </c>
      <c r="D46" s="15" t="s">
        <v>855</v>
      </c>
      <c r="E46" t="str">
        <f t="shared" si="4"/>
        <v>North West NSW High Wind</v>
      </c>
      <c r="F46" t="str">
        <f t="shared" si="5"/>
        <v>North West NSW Medium Wind</v>
      </c>
    </row>
    <row r="47" spans="1:12" x14ac:dyDescent="0.2">
      <c r="B47" t="s">
        <v>1963</v>
      </c>
      <c r="C47" t="s">
        <v>1962</v>
      </c>
      <c r="D47" s="15" t="s">
        <v>858</v>
      </c>
      <c r="E47" t="str">
        <f t="shared" si="4"/>
        <v>New England High Wind</v>
      </c>
      <c r="F47" t="str">
        <f t="shared" si="5"/>
        <v>New England Medium Wind</v>
      </c>
    </row>
    <row r="48" spans="1:12" x14ac:dyDescent="0.2">
      <c r="B48" t="s">
        <v>1963</v>
      </c>
      <c r="C48" t="s">
        <v>1962</v>
      </c>
      <c r="D48" s="15" t="s">
        <v>861</v>
      </c>
      <c r="E48" t="str">
        <f t="shared" si="4"/>
        <v>Central West NSW High Wind</v>
      </c>
      <c r="F48" t="str">
        <f t="shared" si="5"/>
        <v>Central West NSW Medium Wind</v>
      </c>
    </row>
    <row r="49" spans="2:6" x14ac:dyDescent="0.2">
      <c r="B49" t="s">
        <v>1963</v>
      </c>
      <c r="C49" t="s">
        <v>1962</v>
      </c>
      <c r="D49" s="15" t="s">
        <v>863</v>
      </c>
      <c r="E49" t="str">
        <f t="shared" si="4"/>
        <v>Southern NSW Tablelands High Wind</v>
      </c>
      <c r="F49" t="str">
        <f t="shared" si="5"/>
        <v>Southern NSW Tablelands Medium Wind</v>
      </c>
    </row>
    <row r="50" spans="2:6" x14ac:dyDescent="0.2">
      <c r="B50" t="s">
        <v>1963</v>
      </c>
      <c r="C50" t="s">
        <v>1962</v>
      </c>
      <c r="D50" s="15" t="s">
        <v>865</v>
      </c>
      <c r="E50" t="str">
        <f t="shared" si="4"/>
        <v>Broken Hill High Wind</v>
      </c>
      <c r="F50" t="str">
        <f t="shared" si="5"/>
        <v>Broken Hill Medium Wind</v>
      </c>
    </row>
    <row r="51" spans="2:6" x14ac:dyDescent="0.2">
      <c r="B51" t="s">
        <v>1963</v>
      </c>
      <c r="C51" t="s">
        <v>1962</v>
      </c>
      <c r="D51" s="15" t="s">
        <v>868</v>
      </c>
      <c r="E51" t="str">
        <f t="shared" si="4"/>
        <v>South West NSW High Wind</v>
      </c>
      <c r="F51" t="str">
        <f t="shared" si="5"/>
        <v>South West NSW Medium Wind</v>
      </c>
    </row>
    <row r="52" spans="2:6" x14ac:dyDescent="0.2">
      <c r="B52" t="s">
        <v>1963</v>
      </c>
      <c r="C52" t="s">
        <v>1962</v>
      </c>
      <c r="D52" s="15" t="s">
        <v>870</v>
      </c>
      <c r="E52" t="str">
        <f t="shared" si="4"/>
        <v>Wagga Wagga High Wind</v>
      </c>
      <c r="F52" t="str">
        <f t="shared" si="5"/>
        <v>Wagga Wagga Medium Wind</v>
      </c>
    </row>
    <row r="53" spans="2:6" x14ac:dyDescent="0.2">
      <c r="B53" t="s">
        <v>1963</v>
      </c>
      <c r="C53" t="s">
        <v>1962</v>
      </c>
      <c r="D53" s="15" t="s">
        <v>872</v>
      </c>
      <c r="E53" t="str">
        <f t="shared" si="4"/>
        <v>Tumut High Wind</v>
      </c>
      <c r="F53" t="str">
        <f t="shared" si="5"/>
        <v>Tumut Medium Wind</v>
      </c>
    </row>
    <row r="54" spans="2:6" x14ac:dyDescent="0.2">
      <c r="B54" t="s">
        <v>1963</v>
      </c>
      <c r="C54" t="s">
        <v>1962</v>
      </c>
      <c r="D54" s="15" t="s">
        <v>874</v>
      </c>
      <c r="E54" t="str">
        <f t="shared" si="4"/>
        <v>Cooma-Monaro High Wind</v>
      </c>
      <c r="F54" t="str">
        <f t="shared" si="5"/>
        <v>Cooma-Monaro Medium Wind</v>
      </c>
    </row>
    <row r="55" spans="2:6" x14ac:dyDescent="0.2">
      <c r="B55" t="s">
        <v>1963</v>
      </c>
      <c r="C55" t="s">
        <v>1962</v>
      </c>
      <c r="D55" s="15" t="s">
        <v>876</v>
      </c>
      <c r="E55" t="str">
        <f t="shared" si="4"/>
        <v>Ovens Murray High Wind</v>
      </c>
      <c r="F55" t="str">
        <f t="shared" si="5"/>
        <v>Ovens Murray Medium Wind</v>
      </c>
    </row>
    <row r="56" spans="2:6" x14ac:dyDescent="0.2">
      <c r="B56" t="s">
        <v>1963</v>
      </c>
      <c r="C56" t="s">
        <v>1962</v>
      </c>
      <c r="D56" s="15" t="s">
        <v>879</v>
      </c>
      <c r="E56" t="str">
        <f t="shared" si="4"/>
        <v>Murray River High Wind</v>
      </c>
      <c r="F56" t="str">
        <f t="shared" si="5"/>
        <v>Murray River Medium Wind</v>
      </c>
    </row>
    <row r="57" spans="2:6" x14ac:dyDescent="0.2">
      <c r="B57" t="s">
        <v>1963</v>
      </c>
      <c r="C57" t="s">
        <v>1962</v>
      </c>
      <c r="D57" s="15" t="s">
        <v>882</v>
      </c>
      <c r="E57" t="str">
        <f t="shared" si="4"/>
        <v>Western Victoria High Wind</v>
      </c>
      <c r="F57" t="str">
        <f t="shared" si="5"/>
        <v>Western Victoria Medium Wind</v>
      </c>
    </row>
    <row r="58" spans="2:6" x14ac:dyDescent="0.2">
      <c r="B58" t="s">
        <v>1963</v>
      </c>
      <c r="C58" t="s">
        <v>1962</v>
      </c>
      <c r="D58" s="15" t="s">
        <v>884</v>
      </c>
      <c r="E58" t="str">
        <f t="shared" si="4"/>
        <v>South West Victoria High Wind</v>
      </c>
      <c r="F58" t="str">
        <f t="shared" si="5"/>
        <v>South West Victoria Medium Wind</v>
      </c>
    </row>
    <row r="59" spans="2:6" x14ac:dyDescent="0.2">
      <c r="B59" t="s">
        <v>1963</v>
      </c>
      <c r="C59" t="s">
        <v>1962</v>
      </c>
      <c r="D59" s="15" t="s">
        <v>886</v>
      </c>
      <c r="E59" t="str">
        <f t="shared" si="4"/>
        <v>Gippsland High Wind</v>
      </c>
      <c r="F59" t="str">
        <f t="shared" si="5"/>
        <v>Gippsland Medium Wind</v>
      </c>
    </row>
    <row r="60" spans="2:6" x14ac:dyDescent="0.2">
      <c r="B60" t="s">
        <v>1963</v>
      </c>
      <c r="C60" t="s">
        <v>1962</v>
      </c>
      <c r="D60" s="15" t="s">
        <v>888</v>
      </c>
      <c r="E60" t="str">
        <f t="shared" si="4"/>
        <v>Central North Vic High Wind</v>
      </c>
      <c r="F60" t="str">
        <f t="shared" si="5"/>
        <v>Central North Vic Medium Wind</v>
      </c>
    </row>
    <row r="61" spans="2:6" x14ac:dyDescent="0.2">
      <c r="B61" t="s">
        <v>1963</v>
      </c>
      <c r="C61" t="s">
        <v>1962</v>
      </c>
      <c r="D61" s="15" t="s">
        <v>890</v>
      </c>
      <c r="E61" t="str">
        <f t="shared" si="4"/>
        <v>South East SA High Wind</v>
      </c>
      <c r="F61" t="str">
        <f t="shared" si="5"/>
        <v>South East SA Medium Wind</v>
      </c>
    </row>
    <row r="62" spans="2:6" x14ac:dyDescent="0.2">
      <c r="B62" t="s">
        <v>1963</v>
      </c>
      <c r="C62" t="s">
        <v>1962</v>
      </c>
      <c r="D62" s="15" t="s">
        <v>893</v>
      </c>
      <c r="E62" t="str">
        <f t="shared" si="4"/>
        <v>Riverland High Wind</v>
      </c>
      <c r="F62" t="str">
        <f t="shared" si="5"/>
        <v>Riverland Medium Wind</v>
      </c>
    </row>
    <row r="63" spans="2:6" x14ac:dyDescent="0.2">
      <c r="B63" t="s">
        <v>1963</v>
      </c>
      <c r="C63" t="s">
        <v>1962</v>
      </c>
      <c r="D63" s="15" t="s">
        <v>895</v>
      </c>
      <c r="E63" t="str">
        <f t="shared" si="4"/>
        <v>Mid-North SA High Wind</v>
      </c>
      <c r="F63" t="str">
        <f t="shared" si="5"/>
        <v>Mid-North SA Medium Wind</v>
      </c>
    </row>
    <row r="64" spans="2:6" x14ac:dyDescent="0.2">
      <c r="B64" t="s">
        <v>1963</v>
      </c>
      <c r="C64" t="s">
        <v>1962</v>
      </c>
      <c r="D64" s="15" t="s">
        <v>897</v>
      </c>
      <c r="E64" t="str">
        <f t="shared" si="4"/>
        <v>Yorke Peninsula High Wind</v>
      </c>
      <c r="F64" t="str">
        <f t="shared" si="5"/>
        <v>Yorke Peninsula Medium Wind</v>
      </c>
    </row>
    <row r="65" spans="2:6" x14ac:dyDescent="0.2">
      <c r="B65" t="s">
        <v>1963</v>
      </c>
      <c r="C65" t="s">
        <v>1962</v>
      </c>
      <c r="D65" s="15" t="s">
        <v>899</v>
      </c>
      <c r="E65" t="str">
        <f t="shared" si="4"/>
        <v>Northern SA High Wind</v>
      </c>
      <c r="F65" t="str">
        <f t="shared" si="5"/>
        <v>Northern SA Medium Wind</v>
      </c>
    </row>
    <row r="66" spans="2:6" x14ac:dyDescent="0.2">
      <c r="B66" t="s">
        <v>1963</v>
      </c>
      <c r="C66" t="s">
        <v>1962</v>
      </c>
      <c r="D66" s="15" t="s">
        <v>902</v>
      </c>
      <c r="E66" t="str">
        <f t="shared" si="4"/>
        <v>Leigh Creek High Wind</v>
      </c>
      <c r="F66" t="str">
        <f t="shared" si="5"/>
        <v>Leigh Creek Medium Wind</v>
      </c>
    </row>
    <row r="67" spans="2:6" x14ac:dyDescent="0.2">
      <c r="B67" t="s">
        <v>1963</v>
      </c>
      <c r="C67" t="s">
        <v>1962</v>
      </c>
      <c r="D67" s="15" t="s">
        <v>904</v>
      </c>
      <c r="E67" t="str">
        <f t="shared" si="4"/>
        <v>Roxby Downs High Wind</v>
      </c>
      <c r="F67" t="str">
        <f t="shared" si="5"/>
        <v>Roxby Downs Medium Wind</v>
      </c>
    </row>
    <row r="68" spans="2:6" x14ac:dyDescent="0.2">
      <c r="B68" t="s">
        <v>1963</v>
      </c>
      <c r="C68" t="s">
        <v>1962</v>
      </c>
      <c r="D68" s="15" t="s">
        <v>906</v>
      </c>
      <c r="E68" t="str">
        <f t="shared" si="4"/>
        <v>Eastern Eyre Peninsula High Wind</v>
      </c>
      <c r="F68" t="str">
        <f t="shared" si="5"/>
        <v>Eastern Eyre Peninsula Medium Wind</v>
      </c>
    </row>
    <row r="69" spans="2:6" x14ac:dyDescent="0.2">
      <c r="B69" t="s">
        <v>1963</v>
      </c>
      <c r="C69" t="s">
        <v>1962</v>
      </c>
      <c r="D69" s="15" t="s">
        <v>908</v>
      </c>
      <c r="E69" t="str">
        <f t="shared" si="4"/>
        <v>Western Eyre Peninsula High Wind</v>
      </c>
      <c r="F69" t="str">
        <f t="shared" si="5"/>
        <v>Western Eyre Peninsula Medium Wind</v>
      </c>
    </row>
    <row r="70" spans="2:6" x14ac:dyDescent="0.2">
      <c r="B70" t="s">
        <v>1963</v>
      </c>
      <c r="C70" t="s">
        <v>1962</v>
      </c>
      <c r="D70" s="15" t="s">
        <v>910</v>
      </c>
      <c r="E70" t="str">
        <f t="shared" si="4"/>
        <v>North East Tasmania High Wind</v>
      </c>
      <c r="F70" t="str">
        <f t="shared" si="5"/>
        <v>North East Tasmania Medium Wind</v>
      </c>
    </row>
    <row r="71" spans="2:6" x14ac:dyDescent="0.2">
      <c r="B71" t="s">
        <v>1963</v>
      </c>
      <c r="C71" t="s">
        <v>1962</v>
      </c>
      <c r="D71" s="15" t="s">
        <v>913</v>
      </c>
      <c r="E71" t="str">
        <f t="shared" si="4"/>
        <v>North West Tasmania High Wind</v>
      </c>
      <c r="F71" t="str">
        <f t="shared" si="5"/>
        <v>North West Tasmania Medium Wind</v>
      </c>
    </row>
    <row r="72" spans="2:6" x14ac:dyDescent="0.2">
      <c r="B72" t="s">
        <v>1963</v>
      </c>
      <c r="C72" t="s">
        <v>1962</v>
      </c>
      <c r="D72" s="15" t="s">
        <v>916</v>
      </c>
      <c r="E72" t="str">
        <f t="shared" si="4"/>
        <v>Tasmania Midlands High Wind</v>
      </c>
      <c r="F72" t="str">
        <f t="shared" si="5"/>
        <v>Tasmania Midlands Medium Wind</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I15" sqref="I15"/>
    </sheetView>
  </sheetViews>
  <sheetFormatPr baseColWidth="10" defaultColWidth="11" defaultRowHeight="16" x14ac:dyDescent="0.2"/>
  <sheetData>
    <row r="1" spans="1:6" x14ac:dyDescent="0.2">
      <c r="A1" s="1" t="s">
        <v>112</v>
      </c>
      <c r="B1" s="1" t="s">
        <v>0</v>
      </c>
      <c r="C1" s="1" t="s">
        <v>1</v>
      </c>
      <c r="D1" s="1" t="s">
        <v>2</v>
      </c>
      <c r="E1" s="1" t="s">
        <v>19</v>
      </c>
      <c r="F1" s="1" t="s">
        <v>1878</v>
      </c>
    </row>
    <row r="2" spans="1:6" x14ac:dyDescent="0.2">
      <c r="A2" s="1" t="s">
        <v>35</v>
      </c>
      <c r="B2" s="1">
        <v>3</v>
      </c>
      <c r="C2" s="1">
        <v>1</v>
      </c>
      <c r="D2" s="1" t="s">
        <v>35</v>
      </c>
      <c r="E2" s="1">
        <v>1</v>
      </c>
      <c r="F2" s="1">
        <v>498</v>
      </c>
    </row>
    <row r="3" spans="1:6" x14ac:dyDescent="0.2">
      <c r="A3" s="1" t="s">
        <v>36</v>
      </c>
      <c r="B3" s="1">
        <v>2</v>
      </c>
      <c r="C3" s="1">
        <v>1</v>
      </c>
      <c r="D3" s="1" t="s">
        <v>36</v>
      </c>
      <c r="E3" s="1">
        <v>1</v>
      </c>
      <c r="F3" s="1">
        <v>673.2</v>
      </c>
    </row>
    <row r="4" spans="1:6" x14ac:dyDescent="0.2">
      <c r="A4" s="1" t="s">
        <v>37</v>
      </c>
      <c r="B4" s="1">
        <v>2</v>
      </c>
      <c r="C4" s="1">
        <v>1</v>
      </c>
      <c r="D4" s="1" t="s">
        <v>37</v>
      </c>
      <c r="E4" s="1">
        <v>1</v>
      </c>
      <c r="F4" s="1">
        <v>666.08</v>
      </c>
    </row>
    <row r="5" spans="1:6" x14ac:dyDescent="0.2">
      <c r="A5" s="1" t="s">
        <v>38</v>
      </c>
      <c r="B5" s="1">
        <v>1</v>
      </c>
      <c r="C5" s="1">
        <v>1</v>
      </c>
      <c r="D5" s="1" t="s">
        <v>38</v>
      </c>
      <c r="E5" s="1">
        <v>1</v>
      </c>
      <c r="F5" s="1">
        <v>273</v>
      </c>
    </row>
    <row r="6" spans="1:6" x14ac:dyDescent="0.2">
      <c r="A6" s="1" t="s">
        <v>39</v>
      </c>
      <c r="B6" s="1">
        <v>1</v>
      </c>
      <c r="C6" s="1">
        <v>1</v>
      </c>
      <c r="D6" s="1" t="s">
        <v>39</v>
      </c>
      <c r="E6" s="1">
        <v>1</v>
      </c>
      <c r="F6" s="1">
        <v>194</v>
      </c>
    </row>
    <row r="7" spans="1:6" x14ac:dyDescent="0.2">
      <c r="A7" s="1"/>
      <c r="B7" s="1"/>
      <c r="C7" s="1"/>
      <c r="D7" s="1"/>
      <c r="E7" s="1"/>
      <c r="F7" s="1"/>
    </row>
    <row r="8" spans="1:6" x14ac:dyDescent="0.2">
      <c r="A8" s="1"/>
      <c r="B8" s="1"/>
      <c r="C8" s="1"/>
      <c r="D8" s="1"/>
      <c r="E8" s="1"/>
      <c r="F8" s="1"/>
    </row>
    <row r="9" spans="1:6" x14ac:dyDescent="0.2">
      <c r="A9" s="1"/>
      <c r="B9" s="1"/>
      <c r="C9" s="1"/>
      <c r="D9" s="1"/>
      <c r="E9" s="1"/>
      <c r="F9" s="1"/>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topLeftCell="F35" workbookViewId="0">
      <selection activeCell="V2" sqref="V2:V61"/>
    </sheetView>
  </sheetViews>
  <sheetFormatPr baseColWidth="10" defaultColWidth="11" defaultRowHeight="16" x14ac:dyDescent="0.2"/>
  <cols>
    <col min="1" max="1" width="22.83203125" customWidth="1"/>
    <col min="3" max="3" width="11.1640625" customWidth="1"/>
    <col min="4" max="4" width="24.5" customWidth="1"/>
    <col min="16" max="16" width="12.6640625" customWidth="1"/>
    <col min="17" max="17" width="12" customWidth="1"/>
    <col min="18" max="18" width="13.33203125" customWidth="1"/>
    <col min="19" max="19" width="11.6640625" customWidth="1"/>
    <col min="20" max="20" width="11.83203125" customWidth="1"/>
  </cols>
  <sheetData>
    <row r="1" spans="1:22" x14ac:dyDescent="0.2">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549</v>
      </c>
      <c r="Q1" s="1" t="s">
        <v>27</v>
      </c>
      <c r="R1" s="1" t="s">
        <v>28</v>
      </c>
      <c r="S1" s="1" t="s">
        <v>29</v>
      </c>
      <c r="T1" s="1" t="s">
        <v>565</v>
      </c>
      <c r="U1" s="1" t="s">
        <v>1612</v>
      </c>
      <c r="V1" s="1" t="s">
        <v>1900</v>
      </c>
    </row>
    <row r="2" spans="1:22" x14ac:dyDescent="0.2">
      <c r="A2" s="1" t="s">
        <v>41</v>
      </c>
      <c r="B2" s="1" t="s">
        <v>378</v>
      </c>
      <c r="C2" s="1" t="s">
        <v>36</v>
      </c>
      <c r="D2" s="1" t="s">
        <v>1610</v>
      </c>
      <c r="E2" s="1">
        <f t="shared" ref="E2:E33" si="0">VLOOKUP(A2,Final_glimits,3,FALSE)</f>
        <v>2640</v>
      </c>
      <c r="F2" s="1">
        <f t="shared" ref="F2:F33" si="1">VLOOKUP(A2,Final_glimits,4,FALSE)</f>
        <v>1000</v>
      </c>
      <c r="G2" s="1">
        <v>-8</v>
      </c>
      <c r="H2" s="1">
        <v>0</v>
      </c>
      <c r="I2" s="1">
        <f t="shared" ref="I2:I33" si="2">VLOOKUP(A2,Final_glimits,7,FALSE)</f>
        <v>8</v>
      </c>
      <c r="J2" s="1">
        <f>I2</f>
        <v>8</v>
      </c>
      <c r="K2" s="1">
        <f t="shared" ref="K2:K33" si="3">VLOOKUP(A2,Final_glimits,5,FALSE)</f>
        <v>1240.08</v>
      </c>
      <c r="L2" s="1">
        <f t="shared" ref="L2:L33" si="4">VLOOKUP(A2,Final_glimits,6,FALSE)</f>
        <v>919.92000000000007</v>
      </c>
      <c r="M2" s="1">
        <v>0</v>
      </c>
      <c r="N2" s="1">
        <v>0</v>
      </c>
      <c r="O2" s="1">
        <v>1</v>
      </c>
      <c r="P2" s="1">
        <v>142692000</v>
      </c>
      <c r="Q2" s="1">
        <f t="shared" ref="Q2:Q33" si="5">VLOOKUP(A2,SUcost,4,FALSE)</f>
        <v>316800</v>
      </c>
      <c r="R2" s="1">
        <f t="shared" ref="R2:R33" si="6">VLOOKUP(A2,E_Cost,7,FALSE)</f>
        <v>31.965</v>
      </c>
      <c r="S2" s="1">
        <v>0</v>
      </c>
      <c r="T2" s="1">
        <v>912.64</v>
      </c>
      <c r="U2" s="1">
        <v>2035</v>
      </c>
      <c r="V2" s="1">
        <v>0</v>
      </c>
    </row>
    <row r="3" spans="1:22" x14ac:dyDescent="0.2">
      <c r="A3" s="1" t="s">
        <v>42</v>
      </c>
      <c r="B3" s="1" t="s">
        <v>379</v>
      </c>
      <c r="C3" s="1" t="s">
        <v>36</v>
      </c>
      <c r="D3" s="1" t="s">
        <v>1610</v>
      </c>
      <c r="E3" s="1">
        <f t="shared" si="0"/>
        <v>2880</v>
      </c>
      <c r="F3" s="1">
        <f t="shared" si="1"/>
        <v>720</v>
      </c>
      <c r="G3" s="1">
        <v>-8</v>
      </c>
      <c r="H3" s="1">
        <v>0</v>
      </c>
      <c r="I3" s="1">
        <f t="shared" si="2"/>
        <v>8</v>
      </c>
      <c r="J3" s="1">
        <f t="shared" ref="J3:J61" si="7">I3</f>
        <v>8</v>
      </c>
      <c r="K3" s="1">
        <f t="shared" si="3"/>
        <v>1200</v>
      </c>
      <c r="L3" s="1">
        <f t="shared" si="4"/>
        <v>1200</v>
      </c>
      <c r="M3" s="1">
        <v>0</v>
      </c>
      <c r="N3" s="1">
        <v>0</v>
      </c>
      <c r="O3" s="1">
        <v>1</v>
      </c>
      <c r="P3" s="1">
        <v>155664000</v>
      </c>
      <c r="Q3" s="1">
        <f t="shared" si="5"/>
        <v>345600</v>
      </c>
      <c r="R3" s="1">
        <f t="shared" si="6"/>
        <v>43.813000000000002</v>
      </c>
      <c r="S3" s="1">
        <v>0</v>
      </c>
      <c r="T3" s="1">
        <v>910.14</v>
      </c>
      <c r="U3" s="1">
        <v>2031</v>
      </c>
      <c r="V3" s="1">
        <v>0</v>
      </c>
    </row>
    <row r="4" spans="1:22" x14ac:dyDescent="0.2">
      <c r="A4" s="1" t="s">
        <v>43</v>
      </c>
      <c r="B4" s="1" t="s">
        <v>380</v>
      </c>
      <c r="C4" s="1" t="s">
        <v>36</v>
      </c>
      <c r="D4" s="1" t="s">
        <v>1610</v>
      </c>
      <c r="E4" s="1">
        <f t="shared" si="0"/>
        <v>2000</v>
      </c>
      <c r="F4" s="1">
        <f t="shared" si="1"/>
        <v>440</v>
      </c>
      <c r="G4" s="1">
        <v>-8</v>
      </c>
      <c r="H4" s="1">
        <v>0</v>
      </c>
      <c r="I4" s="1">
        <f t="shared" si="2"/>
        <v>8</v>
      </c>
      <c r="J4" s="1">
        <f t="shared" si="7"/>
        <v>8</v>
      </c>
      <c r="K4" s="1">
        <f t="shared" si="3"/>
        <v>1066.6666666666667</v>
      </c>
      <c r="L4" s="1">
        <f t="shared" si="4"/>
        <v>800</v>
      </c>
      <c r="M4" s="1">
        <v>0</v>
      </c>
      <c r="N4" s="1">
        <v>0</v>
      </c>
      <c r="O4" s="1">
        <v>1</v>
      </c>
      <c r="P4" s="1">
        <v>108100000</v>
      </c>
      <c r="Q4" s="1">
        <f t="shared" si="5"/>
        <v>240000</v>
      </c>
      <c r="R4" s="1">
        <f t="shared" si="6"/>
        <v>33.993000000000002</v>
      </c>
      <c r="S4" s="1">
        <v>0</v>
      </c>
      <c r="T4" s="1">
        <v>980.59</v>
      </c>
      <c r="U4" s="1">
        <v>2023</v>
      </c>
      <c r="V4" s="1">
        <v>0</v>
      </c>
    </row>
    <row r="5" spans="1:22" x14ac:dyDescent="0.2">
      <c r="A5" s="1" t="s">
        <v>44</v>
      </c>
      <c r="B5" s="1" t="s">
        <v>381</v>
      </c>
      <c r="C5" s="1" t="s">
        <v>36</v>
      </c>
      <c r="D5" s="1" t="s">
        <v>1610</v>
      </c>
      <c r="E5" s="1">
        <f t="shared" si="0"/>
        <v>1320</v>
      </c>
      <c r="F5" s="1">
        <f t="shared" si="1"/>
        <v>480</v>
      </c>
      <c r="G5" s="1">
        <v>8</v>
      </c>
      <c r="H5" s="1">
        <v>1320</v>
      </c>
      <c r="I5" s="1">
        <f t="shared" si="2"/>
        <v>8</v>
      </c>
      <c r="J5" s="1">
        <f t="shared" si="7"/>
        <v>8</v>
      </c>
      <c r="K5" s="1">
        <f t="shared" si="3"/>
        <v>584.60914285714284</v>
      </c>
      <c r="L5" s="1">
        <f t="shared" si="4"/>
        <v>584.60914285714284</v>
      </c>
      <c r="M5" s="1">
        <v>0</v>
      </c>
      <c r="N5" s="1">
        <v>0</v>
      </c>
      <c r="O5" s="1">
        <v>1</v>
      </c>
      <c r="P5" s="1">
        <v>71346000</v>
      </c>
      <c r="Q5" s="1">
        <f t="shared" si="5"/>
        <v>158400</v>
      </c>
      <c r="R5" s="1">
        <f t="shared" si="6"/>
        <v>42.594000000000001</v>
      </c>
      <c r="S5" s="1">
        <v>0</v>
      </c>
      <c r="T5" s="1">
        <v>908.52</v>
      </c>
      <c r="U5" s="1">
        <v>2042</v>
      </c>
      <c r="V5" s="1">
        <v>0</v>
      </c>
    </row>
    <row r="6" spans="1:22" x14ac:dyDescent="0.2">
      <c r="A6" s="1" t="s">
        <v>45</v>
      </c>
      <c r="B6" s="1" t="s">
        <v>382</v>
      </c>
      <c r="C6" s="1" t="s">
        <v>36</v>
      </c>
      <c r="D6" s="1" t="s">
        <v>1610</v>
      </c>
      <c r="E6" s="1">
        <f t="shared" si="0"/>
        <v>1320</v>
      </c>
      <c r="F6" s="1">
        <f t="shared" si="1"/>
        <v>500</v>
      </c>
      <c r="G6" s="1">
        <v>-8</v>
      </c>
      <c r="H6" s="1">
        <v>0</v>
      </c>
      <c r="I6" s="1">
        <f t="shared" si="2"/>
        <v>8</v>
      </c>
      <c r="J6" s="1">
        <f t="shared" si="7"/>
        <v>8</v>
      </c>
      <c r="K6" s="1">
        <f t="shared" si="3"/>
        <v>579.96</v>
      </c>
      <c r="L6" s="1">
        <f t="shared" si="4"/>
        <v>440.04</v>
      </c>
      <c r="M6" s="1">
        <v>0</v>
      </c>
      <c r="N6" s="1">
        <v>0</v>
      </c>
      <c r="O6" s="1">
        <v>1</v>
      </c>
      <c r="P6" s="1">
        <v>71346000</v>
      </c>
      <c r="Q6" s="1">
        <f t="shared" si="5"/>
        <v>158400</v>
      </c>
      <c r="R6" s="1">
        <f t="shared" si="6"/>
        <v>38.634999999999998</v>
      </c>
      <c r="S6" s="1">
        <v>0</v>
      </c>
      <c r="T6" s="1">
        <v>908.31</v>
      </c>
      <c r="U6" s="1">
        <v>2029</v>
      </c>
      <c r="V6" s="1">
        <v>0</v>
      </c>
    </row>
    <row r="7" spans="1:22" x14ac:dyDescent="0.2">
      <c r="A7" s="1" t="s">
        <v>46</v>
      </c>
      <c r="B7" s="1" t="s">
        <v>383</v>
      </c>
      <c r="C7" s="1" t="s">
        <v>37</v>
      </c>
      <c r="D7" s="1" t="s">
        <v>1610</v>
      </c>
      <c r="E7" s="1">
        <f t="shared" si="0"/>
        <v>700</v>
      </c>
      <c r="F7" s="1">
        <f t="shared" si="1"/>
        <v>280</v>
      </c>
      <c r="G7" s="1">
        <v>-8</v>
      </c>
      <c r="H7" s="1">
        <v>0</v>
      </c>
      <c r="I7" s="1">
        <f t="shared" si="2"/>
        <v>8</v>
      </c>
      <c r="J7" s="1">
        <f t="shared" si="7"/>
        <v>8</v>
      </c>
      <c r="K7" s="1">
        <f t="shared" si="3"/>
        <v>380.03999999999996</v>
      </c>
      <c r="L7" s="1">
        <f t="shared" si="4"/>
        <v>380.03999999999996</v>
      </c>
      <c r="M7" s="1">
        <v>0</v>
      </c>
      <c r="N7" s="1">
        <v>0</v>
      </c>
      <c r="O7" s="1">
        <v>1</v>
      </c>
      <c r="P7" s="1">
        <v>37835000</v>
      </c>
      <c r="Q7" s="1">
        <f t="shared" si="5"/>
        <v>84000</v>
      </c>
      <c r="R7" s="1">
        <f t="shared" si="6"/>
        <v>24.248999999999999</v>
      </c>
      <c r="S7" s="1">
        <v>0</v>
      </c>
      <c r="T7" s="1">
        <v>931.34</v>
      </c>
      <c r="U7" s="1">
        <v>2028</v>
      </c>
      <c r="V7" s="1">
        <v>0</v>
      </c>
    </row>
    <row r="8" spans="1:22" x14ac:dyDescent="0.2">
      <c r="A8" s="1" t="s">
        <v>47</v>
      </c>
      <c r="B8" s="1" t="s">
        <v>384</v>
      </c>
      <c r="C8" s="1" t="s">
        <v>37</v>
      </c>
      <c r="D8" s="1" t="s">
        <v>1608</v>
      </c>
      <c r="E8" s="1">
        <f t="shared" si="0"/>
        <v>900</v>
      </c>
      <c r="F8" s="1">
        <f t="shared" si="1"/>
        <v>242</v>
      </c>
      <c r="G8" s="1">
        <v>-8</v>
      </c>
      <c r="H8" s="1">
        <v>0</v>
      </c>
      <c r="I8" s="1">
        <f t="shared" si="2"/>
        <v>8</v>
      </c>
      <c r="J8" s="1">
        <f t="shared" si="7"/>
        <v>8</v>
      </c>
      <c r="K8" s="1">
        <f t="shared" si="3"/>
        <v>492.81428571428575</v>
      </c>
      <c r="L8" s="1">
        <f t="shared" si="4"/>
        <v>492.81428571428575</v>
      </c>
      <c r="M8" s="1">
        <v>0</v>
      </c>
      <c r="N8" s="1">
        <v>0</v>
      </c>
      <c r="O8" s="1">
        <v>1</v>
      </c>
      <c r="P8" s="1">
        <v>48645000</v>
      </c>
      <c r="Q8" s="1">
        <f t="shared" si="5"/>
        <v>108000</v>
      </c>
      <c r="R8" s="1">
        <f t="shared" si="6"/>
        <v>24.559000000000001</v>
      </c>
      <c r="S8" s="1">
        <v>0</v>
      </c>
      <c r="T8" s="1">
        <v>906.91</v>
      </c>
      <c r="U8" s="1">
        <v>2051</v>
      </c>
      <c r="V8" s="1">
        <v>0</v>
      </c>
    </row>
    <row r="9" spans="1:22" x14ac:dyDescent="0.2">
      <c r="A9" s="1" t="s">
        <v>48</v>
      </c>
      <c r="B9" s="1" t="s">
        <v>385</v>
      </c>
      <c r="C9" s="1" t="s">
        <v>37</v>
      </c>
      <c r="D9" s="1" t="s">
        <v>1610</v>
      </c>
      <c r="E9" s="1">
        <f t="shared" si="0"/>
        <v>1680</v>
      </c>
      <c r="F9" s="1">
        <f t="shared" si="1"/>
        <v>440</v>
      </c>
      <c r="G9" s="1">
        <v>-8</v>
      </c>
      <c r="H9" s="1">
        <v>0</v>
      </c>
      <c r="I9" s="1">
        <f t="shared" si="2"/>
        <v>8</v>
      </c>
      <c r="J9" s="1">
        <f t="shared" si="7"/>
        <v>8</v>
      </c>
      <c r="K9" s="1">
        <f t="shared" si="3"/>
        <v>1739.8800000000003</v>
      </c>
      <c r="L9" s="1">
        <f t="shared" si="4"/>
        <v>1800</v>
      </c>
      <c r="M9" s="1">
        <v>0</v>
      </c>
      <c r="N9" s="1">
        <v>0</v>
      </c>
      <c r="O9" s="1">
        <v>1</v>
      </c>
      <c r="P9" s="1">
        <v>90804000</v>
      </c>
      <c r="Q9" s="1">
        <f t="shared" si="5"/>
        <v>201600</v>
      </c>
      <c r="R9" s="1">
        <f t="shared" si="6"/>
        <v>31.943000000000001</v>
      </c>
      <c r="S9" s="1">
        <v>0</v>
      </c>
      <c r="T9" s="1">
        <v>971.76</v>
      </c>
      <c r="U9" s="1">
        <v>2035</v>
      </c>
      <c r="V9" s="1">
        <v>0</v>
      </c>
    </row>
    <row r="10" spans="1:22" x14ac:dyDescent="0.2">
      <c r="A10" s="1" t="s">
        <v>49</v>
      </c>
      <c r="B10" s="1" t="s">
        <v>386</v>
      </c>
      <c r="C10" s="1" t="s">
        <v>37</v>
      </c>
      <c r="D10" s="1" t="s">
        <v>1608</v>
      </c>
      <c r="E10" s="1">
        <f t="shared" si="0"/>
        <v>744</v>
      </c>
      <c r="F10" s="1">
        <f t="shared" si="1"/>
        <v>300</v>
      </c>
      <c r="G10" s="1">
        <v>8</v>
      </c>
      <c r="H10" s="1">
        <v>300</v>
      </c>
      <c r="I10" s="1">
        <f t="shared" si="2"/>
        <v>8</v>
      </c>
      <c r="J10" s="1">
        <f t="shared" si="7"/>
        <v>8</v>
      </c>
      <c r="K10" s="1">
        <f t="shared" si="3"/>
        <v>208.32000000000002</v>
      </c>
      <c r="L10" s="1">
        <f t="shared" si="4"/>
        <v>208.32000000000002</v>
      </c>
      <c r="M10" s="1">
        <v>0</v>
      </c>
      <c r="N10" s="1">
        <v>0</v>
      </c>
      <c r="O10" s="1">
        <v>1</v>
      </c>
      <c r="P10" s="1">
        <v>40213200</v>
      </c>
      <c r="Q10" s="1">
        <f t="shared" si="5"/>
        <v>89280</v>
      </c>
      <c r="R10" s="1">
        <f t="shared" si="6"/>
        <v>16.603000000000002</v>
      </c>
      <c r="S10" s="1">
        <v>0</v>
      </c>
      <c r="T10" s="1">
        <v>831.04</v>
      </c>
      <c r="U10" s="1">
        <v>2042</v>
      </c>
      <c r="V10" s="1">
        <v>0</v>
      </c>
    </row>
    <row r="11" spans="1:22" x14ac:dyDescent="0.2">
      <c r="A11" s="1" t="s">
        <v>50</v>
      </c>
      <c r="B11" s="1" t="s">
        <v>387</v>
      </c>
      <c r="C11" s="1" t="s">
        <v>37</v>
      </c>
      <c r="D11" s="1" t="s">
        <v>1608</v>
      </c>
      <c r="E11" s="1">
        <f t="shared" si="0"/>
        <v>852</v>
      </c>
      <c r="F11" s="1">
        <f t="shared" si="1"/>
        <v>360</v>
      </c>
      <c r="G11" s="1">
        <v>-8</v>
      </c>
      <c r="H11" s="1">
        <v>0</v>
      </c>
      <c r="I11" s="1">
        <f t="shared" si="2"/>
        <v>8</v>
      </c>
      <c r="J11" s="1">
        <f t="shared" si="7"/>
        <v>8</v>
      </c>
      <c r="K11" s="1">
        <f t="shared" si="3"/>
        <v>120</v>
      </c>
      <c r="L11" s="1">
        <f t="shared" si="4"/>
        <v>120</v>
      </c>
      <c r="M11" s="1">
        <v>0</v>
      </c>
      <c r="N11" s="1">
        <v>0</v>
      </c>
      <c r="O11" s="1">
        <v>1</v>
      </c>
      <c r="P11" s="1">
        <v>46050600</v>
      </c>
      <c r="Q11" s="1">
        <f t="shared" si="5"/>
        <v>102240</v>
      </c>
      <c r="R11" s="1">
        <f t="shared" si="6"/>
        <v>15.789</v>
      </c>
      <c r="S11" s="1">
        <v>0</v>
      </c>
      <c r="T11" s="1">
        <v>841.6</v>
      </c>
      <c r="U11" s="1">
        <v>2051</v>
      </c>
      <c r="V11" s="1">
        <v>0</v>
      </c>
    </row>
    <row r="12" spans="1:22" x14ac:dyDescent="0.2">
      <c r="A12" s="1" t="s">
        <v>51</v>
      </c>
      <c r="B12" s="1" t="s">
        <v>388</v>
      </c>
      <c r="C12" s="1" t="s">
        <v>37</v>
      </c>
      <c r="D12" s="1" t="s">
        <v>1610</v>
      </c>
      <c r="E12" s="1">
        <f t="shared" si="0"/>
        <v>1460</v>
      </c>
      <c r="F12" s="1">
        <f t="shared" si="1"/>
        <v>540</v>
      </c>
      <c r="G12" s="1">
        <v>-8</v>
      </c>
      <c r="H12" s="1">
        <v>0</v>
      </c>
      <c r="I12" s="1">
        <f t="shared" si="2"/>
        <v>8</v>
      </c>
      <c r="J12" s="1">
        <f t="shared" si="7"/>
        <v>8</v>
      </c>
      <c r="K12" s="1">
        <f t="shared" si="3"/>
        <v>720</v>
      </c>
      <c r="L12" s="1">
        <f t="shared" si="4"/>
        <v>720</v>
      </c>
      <c r="M12" s="1">
        <v>0</v>
      </c>
      <c r="N12" s="1">
        <v>0</v>
      </c>
      <c r="O12" s="1">
        <v>1</v>
      </c>
      <c r="P12" s="1">
        <v>78913000</v>
      </c>
      <c r="Q12" s="1">
        <f t="shared" si="5"/>
        <v>175200</v>
      </c>
      <c r="R12" s="1">
        <f t="shared" si="6"/>
        <v>28.945</v>
      </c>
      <c r="S12" s="1">
        <v>0</v>
      </c>
      <c r="T12" s="1">
        <v>872.19</v>
      </c>
      <c r="U12" s="1">
        <v>2043</v>
      </c>
      <c r="V12" s="1">
        <v>0</v>
      </c>
    </row>
    <row r="13" spans="1:22" x14ac:dyDescent="0.2">
      <c r="A13" s="1" t="s">
        <v>52</v>
      </c>
      <c r="B13" s="1" t="s">
        <v>389</v>
      </c>
      <c r="C13" s="1" t="s">
        <v>37</v>
      </c>
      <c r="D13" s="1" t="s">
        <v>1610</v>
      </c>
      <c r="E13" s="1">
        <f t="shared" si="0"/>
        <v>1400</v>
      </c>
      <c r="F13" s="1">
        <f t="shared" si="1"/>
        <v>420</v>
      </c>
      <c r="G13" s="1">
        <v>-8</v>
      </c>
      <c r="H13" s="1">
        <v>0</v>
      </c>
      <c r="I13" s="1">
        <f t="shared" si="2"/>
        <v>8</v>
      </c>
      <c r="J13" s="1">
        <f t="shared" si="7"/>
        <v>8</v>
      </c>
      <c r="K13" s="1">
        <f t="shared" si="3"/>
        <v>960</v>
      </c>
      <c r="L13" s="1">
        <f t="shared" si="4"/>
        <v>960</v>
      </c>
      <c r="M13" s="1">
        <v>0</v>
      </c>
      <c r="N13" s="1">
        <v>0</v>
      </c>
      <c r="O13" s="1">
        <v>1</v>
      </c>
      <c r="P13" s="1">
        <v>75670000</v>
      </c>
      <c r="Q13" s="1">
        <f t="shared" si="5"/>
        <v>168000</v>
      </c>
      <c r="R13" s="1">
        <f t="shared" si="6"/>
        <v>27.114000000000001</v>
      </c>
      <c r="S13" s="1">
        <v>0</v>
      </c>
      <c r="T13" s="1">
        <v>871.46</v>
      </c>
      <c r="U13" s="1">
        <v>2036</v>
      </c>
      <c r="V13" s="1">
        <v>0</v>
      </c>
    </row>
    <row r="14" spans="1:22" x14ac:dyDescent="0.2">
      <c r="A14" s="1" t="s">
        <v>53</v>
      </c>
      <c r="B14" s="1" t="s">
        <v>390</v>
      </c>
      <c r="C14" s="1" t="s">
        <v>37</v>
      </c>
      <c r="D14" s="1" t="s">
        <v>1608</v>
      </c>
      <c r="E14" s="1">
        <f t="shared" si="0"/>
        <v>450</v>
      </c>
      <c r="F14" s="1">
        <f t="shared" si="1"/>
        <v>117</v>
      </c>
      <c r="G14" s="1">
        <v>-8</v>
      </c>
      <c r="H14" s="1">
        <v>0</v>
      </c>
      <c r="I14" s="1">
        <f t="shared" si="2"/>
        <v>8</v>
      </c>
      <c r="J14" s="1">
        <f t="shared" si="7"/>
        <v>8</v>
      </c>
      <c r="K14" s="1">
        <f t="shared" si="3"/>
        <v>325.03611738148987</v>
      </c>
      <c r="L14" s="1">
        <f t="shared" si="4"/>
        <v>325.03611738148987</v>
      </c>
      <c r="M14" s="1">
        <v>0</v>
      </c>
      <c r="N14" s="1">
        <v>0</v>
      </c>
      <c r="O14" s="1">
        <v>1</v>
      </c>
      <c r="P14" s="1">
        <v>24322500</v>
      </c>
      <c r="Q14" s="1">
        <f t="shared" si="5"/>
        <v>54000</v>
      </c>
      <c r="R14" s="1">
        <f t="shared" si="6"/>
        <v>25.742000000000001</v>
      </c>
      <c r="S14" s="1">
        <v>0</v>
      </c>
      <c r="T14" s="1">
        <v>843.76</v>
      </c>
      <c r="U14" s="1">
        <v>2037</v>
      </c>
      <c r="V14" s="1">
        <v>0</v>
      </c>
    </row>
    <row r="15" spans="1:22" x14ac:dyDescent="0.2">
      <c r="A15" s="1" t="s">
        <v>54</v>
      </c>
      <c r="B15" s="1" t="s">
        <v>391</v>
      </c>
      <c r="C15" s="1" t="s">
        <v>35</v>
      </c>
      <c r="D15" s="1" t="s">
        <v>1611</v>
      </c>
      <c r="E15" s="1">
        <f t="shared" si="0"/>
        <v>2210</v>
      </c>
      <c r="F15" s="1">
        <f t="shared" si="1"/>
        <v>1080</v>
      </c>
      <c r="G15" s="1">
        <v>16</v>
      </c>
      <c r="H15" s="1">
        <v>2210</v>
      </c>
      <c r="I15" s="1">
        <f t="shared" si="2"/>
        <v>16</v>
      </c>
      <c r="J15" s="1">
        <f t="shared" si="7"/>
        <v>16</v>
      </c>
      <c r="K15" s="1">
        <f t="shared" si="3"/>
        <v>1302.3214285714287</v>
      </c>
      <c r="L15" s="1">
        <f t="shared" si="4"/>
        <v>1262.7782142857143</v>
      </c>
      <c r="M15" s="1">
        <v>0</v>
      </c>
      <c r="N15" s="1">
        <v>0</v>
      </c>
      <c r="O15" s="1">
        <v>1</v>
      </c>
      <c r="P15" s="1">
        <v>326859000</v>
      </c>
      <c r="Q15" s="1">
        <f t="shared" si="5"/>
        <v>265200</v>
      </c>
      <c r="R15" s="1">
        <f t="shared" si="6"/>
        <v>12.064</v>
      </c>
      <c r="S15" s="1">
        <v>0</v>
      </c>
      <c r="T15" s="1">
        <v>1154.82</v>
      </c>
      <c r="U15" s="1">
        <v>2048</v>
      </c>
      <c r="V15" s="1">
        <v>0</v>
      </c>
    </row>
    <row r="16" spans="1:22" x14ac:dyDescent="0.2">
      <c r="A16" s="1" t="s">
        <v>55</v>
      </c>
      <c r="B16" s="1" t="s">
        <v>392</v>
      </c>
      <c r="C16" s="1" t="s">
        <v>35</v>
      </c>
      <c r="D16" s="1" t="s">
        <v>1611</v>
      </c>
      <c r="E16" s="1">
        <f t="shared" si="0"/>
        <v>1000</v>
      </c>
      <c r="F16" s="1">
        <f t="shared" si="1"/>
        <v>400</v>
      </c>
      <c r="G16" s="1">
        <v>16</v>
      </c>
      <c r="H16" s="1">
        <v>1000</v>
      </c>
      <c r="I16" s="1">
        <f t="shared" si="2"/>
        <v>16</v>
      </c>
      <c r="J16" s="1">
        <f t="shared" si="7"/>
        <v>16</v>
      </c>
      <c r="K16" s="1">
        <f t="shared" si="3"/>
        <v>931.0344827586207</v>
      </c>
      <c r="L16" s="1">
        <f t="shared" si="4"/>
        <v>931.0344827586207</v>
      </c>
      <c r="M16" s="1">
        <v>0</v>
      </c>
      <c r="N16" s="1">
        <v>0</v>
      </c>
      <c r="O16" s="1">
        <v>1</v>
      </c>
      <c r="P16" s="1">
        <v>116900000</v>
      </c>
      <c r="Q16" s="1">
        <f t="shared" si="5"/>
        <v>120000</v>
      </c>
      <c r="R16" s="1">
        <f t="shared" si="6"/>
        <v>12.308</v>
      </c>
      <c r="S16" s="1">
        <v>0</v>
      </c>
      <c r="T16" s="1">
        <v>1141.02</v>
      </c>
      <c r="U16" s="1">
        <v>2047</v>
      </c>
      <c r="V16" s="1">
        <v>0</v>
      </c>
    </row>
    <row r="17" spans="1:22" x14ac:dyDescent="0.2">
      <c r="A17" s="1" t="s">
        <v>56</v>
      </c>
      <c r="B17" s="1" t="s">
        <v>393</v>
      </c>
      <c r="C17" s="1" t="s">
        <v>35</v>
      </c>
      <c r="D17" s="1" t="s">
        <v>1611</v>
      </c>
      <c r="E17" s="1">
        <f t="shared" si="0"/>
        <v>1450</v>
      </c>
      <c r="F17" s="1">
        <f t="shared" si="1"/>
        <v>0</v>
      </c>
      <c r="G17" s="1">
        <v>-16</v>
      </c>
      <c r="H17" s="1">
        <v>0</v>
      </c>
      <c r="I17" s="1">
        <f t="shared" si="2"/>
        <v>16</v>
      </c>
      <c r="J17" s="1">
        <f t="shared" si="7"/>
        <v>16</v>
      </c>
      <c r="K17" s="1">
        <f t="shared" si="3"/>
        <v>1013.3629032258066</v>
      </c>
      <c r="L17" s="1">
        <f t="shared" si="4"/>
        <v>1013.3629032258066</v>
      </c>
      <c r="M17" s="1">
        <v>0</v>
      </c>
      <c r="N17" s="1">
        <v>0</v>
      </c>
      <c r="O17" s="1">
        <v>1</v>
      </c>
      <c r="P17" s="1">
        <v>222777999.99999997</v>
      </c>
      <c r="Q17" s="1">
        <f t="shared" si="5"/>
        <v>174000</v>
      </c>
      <c r="R17" s="1">
        <f t="shared" si="6"/>
        <v>13.176</v>
      </c>
      <c r="S17" s="1">
        <v>0</v>
      </c>
      <c r="T17" s="1">
        <v>1315.51</v>
      </c>
      <c r="U17" s="1">
        <v>2029</v>
      </c>
      <c r="V17" s="1">
        <v>0</v>
      </c>
    </row>
    <row r="18" spans="1:22" x14ac:dyDescent="0.2">
      <c r="A18" s="1" t="s">
        <v>57</v>
      </c>
      <c r="B18" s="1" t="s">
        <v>394</v>
      </c>
      <c r="C18" s="1" t="s">
        <v>36</v>
      </c>
      <c r="D18" s="1" t="s">
        <v>103</v>
      </c>
      <c r="E18" s="1">
        <f t="shared" si="0"/>
        <v>724</v>
      </c>
      <c r="F18" s="1">
        <f t="shared" si="1"/>
        <v>0</v>
      </c>
      <c r="G18" s="1">
        <v>-1</v>
      </c>
      <c r="H18" s="1">
        <v>0</v>
      </c>
      <c r="I18" s="1">
        <f t="shared" si="2"/>
        <v>0</v>
      </c>
      <c r="J18" s="1">
        <f t="shared" si="7"/>
        <v>0</v>
      </c>
      <c r="K18" s="1">
        <f t="shared" si="3"/>
        <v>1448</v>
      </c>
      <c r="L18" s="1">
        <f t="shared" si="4"/>
        <v>1448</v>
      </c>
      <c r="M18" s="1">
        <v>0</v>
      </c>
      <c r="N18" s="1">
        <v>0</v>
      </c>
      <c r="O18" s="1">
        <v>1</v>
      </c>
      <c r="P18" s="1">
        <v>10954120</v>
      </c>
      <c r="Q18" s="1">
        <f t="shared" si="5"/>
        <v>72400</v>
      </c>
      <c r="R18" s="1">
        <f t="shared" si="6"/>
        <v>153.09700000000001</v>
      </c>
      <c r="S18" s="1">
        <v>0</v>
      </c>
      <c r="T18" s="1">
        <v>782.56</v>
      </c>
      <c r="U18" s="1">
        <v>2070</v>
      </c>
      <c r="V18" s="1">
        <v>0</v>
      </c>
    </row>
    <row r="19" spans="1:22" x14ac:dyDescent="0.2">
      <c r="A19" s="1" t="s">
        <v>58</v>
      </c>
      <c r="B19" s="1" t="s">
        <v>512</v>
      </c>
      <c r="C19" s="1" t="s">
        <v>36</v>
      </c>
      <c r="D19" s="1" t="s">
        <v>103</v>
      </c>
      <c r="E19" s="1">
        <f t="shared" si="0"/>
        <v>185</v>
      </c>
      <c r="F19" s="1">
        <f t="shared" si="1"/>
        <v>30</v>
      </c>
      <c r="G19" s="1">
        <v>-6</v>
      </c>
      <c r="H19" s="1">
        <v>0</v>
      </c>
      <c r="I19" s="1">
        <f t="shared" si="2"/>
        <v>6</v>
      </c>
      <c r="J19" s="1">
        <f t="shared" si="7"/>
        <v>6</v>
      </c>
      <c r="K19" s="1">
        <f t="shared" si="3"/>
        <v>140.04</v>
      </c>
      <c r="L19" s="1">
        <f t="shared" si="4"/>
        <v>360</v>
      </c>
      <c r="M19" s="1">
        <v>0</v>
      </c>
      <c r="N19" s="1">
        <v>0</v>
      </c>
      <c r="O19" s="1">
        <v>1</v>
      </c>
      <c r="P19" s="1">
        <v>1973939.3299999998</v>
      </c>
      <c r="Q19" s="1">
        <f t="shared" si="5"/>
        <v>18499.899999999998</v>
      </c>
      <c r="R19" s="1">
        <f t="shared" si="6"/>
        <v>114.205</v>
      </c>
      <c r="S19" s="1">
        <v>0</v>
      </c>
      <c r="T19" s="1">
        <v>587.74</v>
      </c>
      <c r="U19" s="1">
        <v>2044</v>
      </c>
      <c r="V19" s="1">
        <v>0</v>
      </c>
    </row>
    <row r="20" spans="1:22" x14ac:dyDescent="0.2">
      <c r="A20" s="1" t="s">
        <v>59</v>
      </c>
      <c r="B20" s="1" t="s">
        <v>513</v>
      </c>
      <c r="C20" s="1" t="s">
        <v>36</v>
      </c>
      <c r="D20" s="1" t="s">
        <v>26</v>
      </c>
      <c r="E20" s="1">
        <f t="shared" si="0"/>
        <v>440</v>
      </c>
      <c r="F20" s="1">
        <f t="shared" si="1"/>
        <v>190</v>
      </c>
      <c r="G20" s="1">
        <v>6</v>
      </c>
      <c r="H20" s="1">
        <v>427.24312455652301</v>
      </c>
      <c r="I20" s="1">
        <f t="shared" si="2"/>
        <v>6</v>
      </c>
      <c r="J20" s="1">
        <f t="shared" si="7"/>
        <v>6</v>
      </c>
      <c r="K20" s="1">
        <f t="shared" si="3"/>
        <v>360</v>
      </c>
      <c r="L20" s="1">
        <f t="shared" si="4"/>
        <v>360</v>
      </c>
      <c r="M20" s="1">
        <v>0</v>
      </c>
      <c r="N20" s="1">
        <v>0</v>
      </c>
      <c r="O20" s="1">
        <v>1</v>
      </c>
      <c r="P20" s="1">
        <v>4694800</v>
      </c>
      <c r="Q20" s="1">
        <f t="shared" si="5"/>
        <v>6600</v>
      </c>
      <c r="R20" s="1">
        <f t="shared" si="6"/>
        <v>93.215999999999994</v>
      </c>
      <c r="S20" s="1">
        <v>0</v>
      </c>
      <c r="T20" s="1">
        <v>447.53</v>
      </c>
      <c r="U20" s="1">
        <v>2043</v>
      </c>
      <c r="V20" s="1">
        <v>0</v>
      </c>
    </row>
    <row r="21" spans="1:22" x14ac:dyDescent="0.2">
      <c r="A21" s="1" t="s">
        <v>60</v>
      </c>
      <c r="B21" s="1" t="s">
        <v>514</v>
      </c>
      <c r="C21" s="1" t="s">
        <v>36</v>
      </c>
      <c r="D21" s="1" t="s">
        <v>103</v>
      </c>
      <c r="E21" s="1">
        <f t="shared" si="0"/>
        <v>664</v>
      </c>
      <c r="F21" s="1">
        <f t="shared" si="1"/>
        <v>0</v>
      </c>
      <c r="G21" s="1">
        <v>-1</v>
      </c>
      <c r="H21" s="1">
        <v>0</v>
      </c>
      <c r="I21" s="1">
        <f t="shared" si="2"/>
        <v>0</v>
      </c>
      <c r="J21" s="1">
        <f t="shared" si="7"/>
        <v>0</v>
      </c>
      <c r="K21" s="1">
        <f t="shared" si="3"/>
        <v>1328</v>
      </c>
      <c r="L21" s="1">
        <f t="shared" si="4"/>
        <v>1328</v>
      </c>
      <c r="M21" s="1">
        <v>0</v>
      </c>
      <c r="N21" s="1">
        <v>0</v>
      </c>
      <c r="O21" s="1">
        <v>1</v>
      </c>
      <c r="P21" s="1">
        <v>10046320</v>
      </c>
      <c r="Q21" s="1">
        <f t="shared" si="5"/>
        <v>66400</v>
      </c>
      <c r="R21" s="1">
        <f t="shared" si="6"/>
        <v>150.24</v>
      </c>
      <c r="S21" s="1">
        <v>0</v>
      </c>
      <c r="T21" s="1">
        <v>724.27</v>
      </c>
      <c r="U21" s="1">
        <v>2044</v>
      </c>
      <c r="V21" s="1">
        <v>0</v>
      </c>
    </row>
    <row r="22" spans="1:22" x14ac:dyDescent="0.2">
      <c r="A22" s="1" t="s">
        <v>61</v>
      </c>
      <c r="B22" s="1" t="s">
        <v>219</v>
      </c>
      <c r="C22" s="1" t="s">
        <v>37</v>
      </c>
      <c r="D22" s="1" t="s">
        <v>103</v>
      </c>
      <c r="E22" s="1">
        <f t="shared" si="0"/>
        <v>37</v>
      </c>
      <c r="F22" s="1">
        <f t="shared" si="1"/>
        <v>0</v>
      </c>
      <c r="G22" s="1">
        <v>-1</v>
      </c>
      <c r="H22" s="1">
        <v>0</v>
      </c>
      <c r="I22" s="1">
        <f t="shared" si="2"/>
        <v>0</v>
      </c>
      <c r="J22" s="1">
        <f t="shared" si="7"/>
        <v>0</v>
      </c>
      <c r="K22" s="1">
        <f t="shared" si="3"/>
        <v>74</v>
      </c>
      <c r="L22" s="1">
        <f t="shared" si="4"/>
        <v>74</v>
      </c>
      <c r="M22" s="1">
        <v>0</v>
      </c>
      <c r="N22" s="1">
        <v>0</v>
      </c>
      <c r="O22" s="1">
        <v>1</v>
      </c>
      <c r="P22" s="1">
        <v>559810.00000000012</v>
      </c>
      <c r="Q22" s="1">
        <f t="shared" si="5"/>
        <v>3700</v>
      </c>
      <c r="R22" s="1">
        <f t="shared" si="6"/>
        <v>158.74600000000001</v>
      </c>
      <c r="S22" s="1">
        <v>0</v>
      </c>
      <c r="T22" s="1">
        <v>1099.24</v>
      </c>
      <c r="U22" s="1">
        <v>2034</v>
      </c>
      <c r="V22" s="1">
        <v>0</v>
      </c>
    </row>
    <row r="23" spans="1:22" x14ac:dyDescent="0.2">
      <c r="A23" s="1" t="s">
        <v>62</v>
      </c>
      <c r="B23" s="1" t="s">
        <v>515</v>
      </c>
      <c r="C23" s="1" t="s">
        <v>37</v>
      </c>
      <c r="D23" s="1" t="s">
        <v>103</v>
      </c>
      <c r="E23" s="1">
        <f t="shared" si="0"/>
        <v>504</v>
      </c>
      <c r="F23" s="1">
        <f t="shared" si="1"/>
        <v>0</v>
      </c>
      <c r="G23" s="1">
        <v>-1</v>
      </c>
      <c r="H23" s="1">
        <v>0</v>
      </c>
      <c r="I23" s="1">
        <f t="shared" si="2"/>
        <v>0</v>
      </c>
      <c r="J23" s="1">
        <f t="shared" si="7"/>
        <v>0</v>
      </c>
      <c r="K23" s="1">
        <f t="shared" si="3"/>
        <v>1008</v>
      </c>
      <c r="L23" s="1">
        <f t="shared" si="4"/>
        <v>1008</v>
      </c>
      <c r="M23" s="1">
        <v>0</v>
      </c>
      <c r="N23" s="1">
        <v>0</v>
      </c>
      <c r="O23" s="1">
        <v>1</v>
      </c>
      <c r="P23" s="1">
        <v>7625520</v>
      </c>
      <c r="Q23" s="1">
        <f t="shared" si="5"/>
        <v>50400</v>
      </c>
      <c r="R23" s="1">
        <f t="shared" si="6"/>
        <v>148.97399999999999</v>
      </c>
      <c r="S23" s="1">
        <v>0</v>
      </c>
      <c r="T23" s="1">
        <v>663.14</v>
      </c>
      <c r="U23" s="1">
        <v>2046</v>
      </c>
      <c r="V23" s="1">
        <v>0</v>
      </c>
    </row>
    <row r="24" spans="1:22" x14ac:dyDescent="0.2">
      <c r="A24" s="1" t="s">
        <v>63</v>
      </c>
      <c r="B24" s="1" t="s">
        <v>516</v>
      </c>
      <c r="C24" s="1" t="s">
        <v>37</v>
      </c>
      <c r="D24" s="1" t="s">
        <v>103</v>
      </c>
      <c r="E24" s="1">
        <f t="shared" si="0"/>
        <v>519</v>
      </c>
      <c r="F24" s="1">
        <f t="shared" si="1"/>
        <v>0</v>
      </c>
      <c r="G24" s="1">
        <v>-1</v>
      </c>
      <c r="H24" s="1">
        <v>0</v>
      </c>
      <c r="I24" s="1">
        <f t="shared" si="2"/>
        <v>0</v>
      </c>
      <c r="J24" s="1">
        <f t="shared" si="7"/>
        <v>0</v>
      </c>
      <c r="K24" s="1">
        <f t="shared" si="3"/>
        <v>1038</v>
      </c>
      <c r="L24" s="1">
        <f t="shared" si="4"/>
        <v>1038</v>
      </c>
      <c r="M24" s="1">
        <v>0</v>
      </c>
      <c r="N24" s="1">
        <v>0</v>
      </c>
      <c r="O24" s="1">
        <v>1</v>
      </c>
      <c r="P24" s="1">
        <v>7852470</v>
      </c>
      <c r="Q24" s="1">
        <f t="shared" si="5"/>
        <v>51900</v>
      </c>
      <c r="R24" s="1">
        <f t="shared" si="6"/>
        <v>148.97399999999999</v>
      </c>
      <c r="S24" s="1">
        <v>0</v>
      </c>
      <c r="T24" s="1">
        <v>663.14</v>
      </c>
      <c r="U24" s="1">
        <v>2049</v>
      </c>
      <c r="V24" s="1">
        <v>0</v>
      </c>
    </row>
    <row r="25" spans="1:22" x14ac:dyDescent="0.2">
      <c r="A25" s="1" t="s">
        <v>64</v>
      </c>
      <c r="B25" s="1" t="s">
        <v>226</v>
      </c>
      <c r="C25" s="1" t="s">
        <v>37</v>
      </c>
      <c r="D25" s="1" t="s">
        <v>26</v>
      </c>
      <c r="E25" s="1">
        <f t="shared" si="0"/>
        <v>143.4</v>
      </c>
      <c r="F25" s="1">
        <f t="shared" si="1"/>
        <v>0</v>
      </c>
      <c r="G25" s="1">
        <v>-6</v>
      </c>
      <c r="H25" s="1">
        <v>0</v>
      </c>
      <c r="I25" s="1">
        <f t="shared" si="2"/>
        <v>6</v>
      </c>
      <c r="J25" s="1">
        <f t="shared" si="7"/>
        <v>6</v>
      </c>
      <c r="K25" s="1">
        <f t="shared" si="3"/>
        <v>179.25</v>
      </c>
      <c r="L25" s="1">
        <f t="shared" si="4"/>
        <v>179.25</v>
      </c>
      <c r="M25" s="1">
        <v>0</v>
      </c>
      <c r="N25" s="1">
        <v>0</v>
      </c>
      <c r="O25" s="1">
        <v>1</v>
      </c>
      <c r="P25" s="1">
        <v>1530078</v>
      </c>
      <c r="Q25" s="1">
        <f t="shared" si="5"/>
        <v>2151</v>
      </c>
      <c r="R25" s="1">
        <f t="shared" si="6"/>
        <v>94.543000000000006</v>
      </c>
      <c r="S25" s="1">
        <v>0</v>
      </c>
      <c r="T25" s="1">
        <v>511.07</v>
      </c>
      <c r="U25" s="1">
        <v>2039</v>
      </c>
      <c r="V25" s="1">
        <v>0</v>
      </c>
    </row>
    <row r="26" spans="1:22" x14ac:dyDescent="0.2">
      <c r="A26" s="1" t="s">
        <v>65</v>
      </c>
      <c r="B26" s="1" t="s">
        <v>517</v>
      </c>
      <c r="C26" s="1" t="s">
        <v>37</v>
      </c>
      <c r="D26" s="1" t="s">
        <v>26</v>
      </c>
      <c r="E26" s="1">
        <f t="shared" si="0"/>
        <v>644.5</v>
      </c>
      <c r="F26" s="1">
        <f t="shared" si="1"/>
        <v>58.3</v>
      </c>
      <c r="G26" s="1">
        <v>-6</v>
      </c>
      <c r="H26" s="1">
        <v>0</v>
      </c>
      <c r="I26" s="1">
        <f t="shared" si="2"/>
        <v>6</v>
      </c>
      <c r="J26" s="1">
        <f t="shared" si="7"/>
        <v>6</v>
      </c>
      <c r="K26" s="1">
        <f t="shared" si="3"/>
        <v>388.72557142857147</v>
      </c>
      <c r="L26" s="1">
        <f t="shared" si="4"/>
        <v>388.72557142857147</v>
      </c>
      <c r="M26" s="1">
        <v>0</v>
      </c>
      <c r="N26" s="1">
        <v>0</v>
      </c>
      <c r="O26" s="1">
        <v>1</v>
      </c>
      <c r="P26" s="1">
        <v>6876815</v>
      </c>
      <c r="Q26" s="1">
        <f t="shared" si="5"/>
        <v>9667.5</v>
      </c>
      <c r="R26" s="1">
        <f t="shared" si="6"/>
        <v>91.831999999999994</v>
      </c>
      <c r="S26" s="1">
        <v>0</v>
      </c>
      <c r="T26" s="1">
        <v>477.59</v>
      </c>
      <c r="U26" s="1">
        <v>2045</v>
      </c>
      <c r="V26" s="1">
        <v>0</v>
      </c>
    </row>
    <row r="27" spans="1:22" x14ac:dyDescent="0.2">
      <c r="A27" s="1" t="s">
        <v>66</v>
      </c>
      <c r="B27" s="1" t="s">
        <v>518</v>
      </c>
      <c r="C27" s="1" t="s">
        <v>37</v>
      </c>
      <c r="D27" s="1" t="s">
        <v>103</v>
      </c>
      <c r="E27" s="1">
        <f t="shared" si="0"/>
        <v>282</v>
      </c>
      <c r="F27" s="1">
        <f t="shared" si="1"/>
        <v>0</v>
      </c>
      <c r="G27" s="1">
        <v>-1</v>
      </c>
      <c r="H27" s="1">
        <v>0</v>
      </c>
      <c r="I27" s="1">
        <f t="shared" si="2"/>
        <v>0</v>
      </c>
      <c r="J27" s="1">
        <f t="shared" si="7"/>
        <v>0</v>
      </c>
      <c r="K27" s="1">
        <f t="shared" si="3"/>
        <v>564</v>
      </c>
      <c r="L27" s="1">
        <f t="shared" si="4"/>
        <v>564</v>
      </c>
      <c r="M27" s="1">
        <v>0</v>
      </c>
      <c r="N27" s="1">
        <v>0</v>
      </c>
      <c r="O27" s="1">
        <v>1</v>
      </c>
      <c r="P27" s="1">
        <v>4266660</v>
      </c>
      <c r="Q27" s="1">
        <f t="shared" si="5"/>
        <v>28200</v>
      </c>
      <c r="R27" s="1">
        <f t="shared" si="6"/>
        <v>141.41200000000001</v>
      </c>
      <c r="S27" s="1">
        <v>0</v>
      </c>
      <c r="T27" s="1">
        <v>845.27</v>
      </c>
      <c r="U27" s="1">
        <v>2050</v>
      </c>
      <c r="V27" s="1">
        <v>0</v>
      </c>
    </row>
    <row r="28" spans="1:22" x14ac:dyDescent="0.2">
      <c r="A28" s="1" t="s">
        <v>67</v>
      </c>
      <c r="B28" s="1" t="s">
        <v>519</v>
      </c>
      <c r="C28" s="1" t="s">
        <v>37</v>
      </c>
      <c r="D28" s="1" t="s">
        <v>103</v>
      </c>
      <c r="E28" s="1">
        <f t="shared" si="0"/>
        <v>80</v>
      </c>
      <c r="F28" s="1">
        <f t="shared" si="1"/>
        <v>0</v>
      </c>
      <c r="G28" s="1">
        <v>-1</v>
      </c>
      <c r="H28" s="1">
        <v>0</v>
      </c>
      <c r="I28" s="1">
        <f t="shared" si="2"/>
        <v>0</v>
      </c>
      <c r="J28" s="1">
        <f t="shared" si="7"/>
        <v>0</v>
      </c>
      <c r="K28" s="1">
        <f t="shared" si="3"/>
        <v>160</v>
      </c>
      <c r="L28" s="1">
        <f t="shared" si="4"/>
        <v>160</v>
      </c>
      <c r="M28" s="1">
        <v>0</v>
      </c>
      <c r="N28" s="1">
        <v>0</v>
      </c>
      <c r="O28" s="1">
        <v>1</v>
      </c>
      <c r="P28" s="1">
        <v>1210400</v>
      </c>
      <c r="Q28" s="1">
        <f t="shared" si="5"/>
        <v>8000</v>
      </c>
      <c r="R28" s="1">
        <f t="shared" si="6"/>
        <v>152.62899999999999</v>
      </c>
      <c r="S28" s="1">
        <v>0</v>
      </c>
      <c r="T28" s="1">
        <v>756.52</v>
      </c>
      <c r="U28" s="1">
        <v>2034</v>
      </c>
      <c r="V28" s="1">
        <v>0</v>
      </c>
    </row>
    <row r="29" spans="1:22" x14ac:dyDescent="0.2">
      <c r="A29" s="1" t="s">
        <v>68</v>
      </c>
      <c r="B29" s="1" t="s">
        <v>232</v>
      </c>
      <c r="C29" s="1" t="s">
        <v>37</v>
      </c>
      <c r="D29" s="1" t="s">
        <v>26</v>
      </c>
      <c r="E29" s="1">
        <f t="shared" si="0"/>
        <v>385</v>
      </c>
      <c r="F29" s="1">
        <f t="shared" si="1"/>
        <v>0</v>
      </c>
      <c r="G29" s="1">
        <v>-4</v>
      </c>
      <c r="H29" s="1">
        <v>0</v>
      </c>
      <c r="I29" s="1">
        <f t="shared" si="2"/>
        <v>4</v>
      </c>
      <c r="J29" s="1">
        <f t="shared" si="7"/>
        <v>4</v>
      </c>
      <c r="K29" s="1">
        <f t="shared" si="3"/>
        <v>677.17808219178085</v>
      </c>
      <c r="L29" s="1">
        <f t="shared" si="4"/>
        <v>677.17808219178085</v>
      </c>
      <c r="M29" s="1">
        <v>0</v>
      </c>
      <c r="N29" s="1">
        <v>0</v>
      </c>
      <c r="O29" s="1">
        <v>1</v>
      </c>
      <c r="P29" s="1">
        <v>4107950</v>
      </c>
      <c r="Q29" s="1">
        <f t="shared" si="5"/>
        <v>5775</v>
      </c>
      <c r="R29" s="1">
        <f t="shared" si="6"/>
        <v>96.341999999999999</v>
      </c>
      <c r="S29" s="1">
        <v>0</v>
      </c>
      <c r="T29" s="1">
        <v>427.95</v>
      </c>
      <c r="U29" s="1">
        <v>2028</v>
      </c>
      <c r="V29" s="1">
        <v>0</v>
      </c>
    </row>
    <row r="30" spans="1:22" x14ac:dyDescent="0.2">
      <c r="A30" s="1" t="s">
        <v>69</v>
      </c>
      <c r="B30" s="1" t="s">
        <v>233</v>
      </c>
      <c r="C30" s="1" t="s">
        <v>37</v>
      </c>
      <c r="D30" s="1" t="s">
        <v>26</v>
      </c>
      <c r="E30" s="1">
        <f t="shared" si="0"/>
        <v>160</v>
      </c>
      <c r="F30" s="1">
        <f t="shared" si="1"/>
        <v>0</v>
      </c>
      <c r="G30" s="1">
        <v>-3</v>
      </c>
      <c r="H30" s="1">
        <v>0</v>
      </c>
      <c r="I30" s="1">
        <f t="shared" si="2"/>
        <v>3</v>
      </c>
      <c r="J30" s="1">
        <f t="shared" si="7"/>
        <v>3</v>
      </c>
      <c r="K30" s="1">
        <f t="shared" si="3"/>
        <v>339.87577639751549</v>
      </c>
      <c r="L30" s="1">
        <f t="shared" si="4"/>
        <v>339.87577639751549</v>
      </c>
      <c r="M30" s="1">
        <v>0</v>
      </c>
      <c r="N30" s="1">
        <v>0</v>
      </c>
      <c r="O30" s="1">
        <v>1</v>
      </c>
      <c r="P30" s="1">
        <v>1707200</v>
      </c>
      <c r="Q30" s="1">
        <f t="shared" si="5"/>
        <v>2400</v>
      </c>
      <c r="R30" s="1">
        <f t="shared" si="6"/>
        <v>65.897000000000006</v>
      </c>
      <c r="S30" s="1">
        <v>0</v>
      </c>
      <c r="T30" s="1">
        <v>509.21</v>
      </c>
      <c r="U30" s="1">
        <v>2046</v>
      </c>
      <c r="V30" s="1">
        <v>0</v>
      </c>
    </row>
    <row r="31" spans="1:22" x14ac:dyDescent="0.2">
      <c r="A31" s="1" t="s">
        <v>70</v>
      </c>
      <c r="B31" s="1" t="s">
        <v>520</v>
      </c>
      <c r="C31" s="1" t="s">
        <v>37</v>
      </c>
      <c r="D31" s="1" t="s">
        <v>26</v>
      </c>
      <c r="E31" s="1">
        <f t="shared" si="0"/>
        <v>84</v>
      </c>
      <c r="F31" s="1">
        <f t="shared" si="1"/>
        <v>0</v>
      </c>
      <c r="G31" s="1">
        <v>-3</v>
      </c>
      <c r="H31" s="1">
        <v>0</v>
      </c>
      <c r="I31" s="1">
        <f t="shared" si="2"/>
        <v>3</v>
      </c>
      <c r="J31" s="1">
        <f t="shared" si="7"/>
        <v>3</v>
      </c>
      <c r="K31" s="1">
        <f t="shared" si="3"/>
        <v>350.34146341463418</v>
      </c>
      <c r="L31" s="1">
        <f t="shared" si="4"/>
        <v>350.34146341463418</v>
      </c>
      <c r="M31" s="1">
        <v>0</v>
      </c>
      <c r="N31" s="1">
        <v>0</v>
      </c>
      <c r="O31" s="1">
        <v>1</v>
      </c>
      <c r="P31" s="1">
        <v>896280</v>
      </c>
      <c r="Q31" s="1">
        <f t="shared" si="5"/>
        <v>1260</v>
      </c>
      <c r="R31" s="1">
        <f t="shared" si="6"/>
        <v>65.897000000000006</v>
      </c>
      <c r="S31" s="1">
        <v>0</v>
      </c>
      <c r="T31" s="1">
        <v>509.21</v>
      </c>
      <c r="U31" s="1">
        <v>2046</v>
      </c>
      <c r="V31" s="1">
        <v>0</v>
      </c>
    </row>
    <row r="32" spans="1:22" x14ac:dyDescent="0.2">
      <c r="A32" s="1" t="s">
        <v>71</v>
      </c>
      <c r="B32" s="1" t="s">
        <v>521</v>
      </c>
      <c r="C32" s="1" t="s">
        <v>37</v>
      </c>
      <c r="D32" s="1" t="s">
        <v>26</v>
      </c>
      <c r="E32" s="1">
        <f t="shared" si="0"/>
        <v>180</v>
      </c>
      <c r="F32" s="1">
        <f t="shared" si="1"/>
        <v>0</v>
      </c>
      <c r="G32" s="1">
        <v>-6</v>
      </c>
      <c r="H32" s="1">
        <v>0</v>
      </c>
      <c r="I32" s="1">
        <f t="shared" si="2"/>
        <v>6</v>
      </c>
      <c r="J32" s="1">
        <f t="shared" si="7"/>
        <v>6</v>
      </c>
      <c r="K32" s="1">
        <f t="shared" si="3"/>
        <v>654.5454545454545</v>
      </c>
      <c r="L32" s="1">
        <f t="shared" si="4"/>
        <v>654.5454545454545</v>
      </c>
      <c r="M32" s="1">
        <v>0</v>
      </c>
      <c r="N32" s="1">
        <v>0</v>
      </c>
      <c r="O32" s="1">
        <v>1</v>
      </c>
      <c r="P32" s="1">
        <v>1920600</v>
      </c>
      <c r="Q32" s="1">
        <f t="shared" si="5"/>
        <v>2700</v>
      </c>
      <c r="R32" s="1">
        <f t="shared" si="6"/>
        <v>76.635999999999996</v>
      </c>
      <c r="S32" s="1">
        <v>0</v>
      </c>
      <c r="T32" s="1">
        <v>613.25</v>
      </c>
      <c r="U32" s="1">
        <v>2060</v>
      </c>
      <c r="V32" s="1">
        <v>0</v>
      </c>
    </row>
    <row r="33" spans="1:22" x14ac:dyDescent="0.2">
      <c r="A33" s="1" t="s">
        <v>72</v>
      </c>
      <c r="B33" s="1" t="s">
        <v>236</v>
      </c>
      <c r="C33" s="1" t="s">
        <v>35</v>
      </c>
      <c r="D33" s="1" t="s">
        <v>103</v>
      </c>
      <c r="E33" s="1">
        <f t="shared" si="0"/>
        <v>170</v>
      </c>
      <c r="F33" s="1">
        <f t="shared" si="1"/>
        <v>0</v>
      </c>
      <c r="G33" s="1">
        <v>-1</v>
      </c>
      <c r="H33" s="1">
        <v>0</v>
      </c>
      <c r="I33" s="1">
        <f t="shared" si="2"/>
        <v>0</v>
      </c>
      <c r="J33" s="1">
        <f t="shared" si="7"/>
        <v>0</v>
      </c>
      <c r="K33" s="1">
        <f t="shared" si="3"/>
        <v>340</v>
      </c>
      <c r="L33" s="1">
        <f t="shared" si="4"/>
        <v>340</v>
      </c>
      <c r="M33" s="1">
        <v>0</v>
      </c>
      <c r="N33" s="1">
        <v>0</v>
      </c>
      <c r="O33" s="1">
        <v>1</v>
      </c>
      <c r="P33" s="1">
        <v>2572100</v>
      </c>
      <c r="Q33" s="1">
        <f t="shared" si="5"/>
        <v>17000</v>
      </c>
      <c r="R33" s="1">
        <f t="shared" si="6"/>
        <v>192.828</v>
      </c>
      <c r="S33" s="1">
        <v>0</v>
      </c>
      <c r="T33" s="1">
        <v>817.92</v>
      </c>
      <c r="U33" s="1">
        <v>2033</v>
      </c>
      <c r="V33" s="1">
        <v>0</v>
      </c>
    </row>
    <row r="34" spans="1:22" x14ac:dyDescent="0.2">
      <c r="A34" s="1" t="s">
        <v>73</v>
      </c>
      <c r="B34" s="1" t="s">
        <v>522</v>
      </c>
      <c r="C34" s="1" t="s">
        <v>35</v>
      </c>
      <c r="D34" s="1" t="s">
        <v>103</v>
      </c>
      <c r="E34" s="1">
        <f t="shared" ref="E34:E61" si="8">VLOOKUP(A34,Final_glimits,3,FALSE)</f>
        <v>94</v>
      </c>
      <c r="F34" s="1">
        <f t="shared" ref="F34:F61" si="9">VLOOKUP(A34,Final_glimits,4,FALSE)</f>
        <v>0</v>
      </c>
      <c r="G34" s="1">
        <v>-1</v>
      </c>
      <c r="H34" s="1">
        <v>0</v>
      </c>
      <c r="I34" s="1">
        <f t="shared" ref="I34:I61" si="10">VLOOKUP(A34,Final_glimits,7,FALSE)</f>
        <v>0</v>
      </c>
      <c r="J34" s="1">
        <f t="shared" si="7"/>
        <v>0</v>
      </c>
      <c r="K34" s="1">
        <f t="shared" ref="K34:K61" si="11">VLOOKUP(A34,Final_glimits,5,FALSE)</f>
        <v>188</v>
      </c>
      <c r="L34" s="1">
        <f t="shared" ref="L34:L61" si="12">VLOOKUP(A34,Final_glimits,6,FALSE)</f>
        <v>188</v>
      </c>
      <c r="M34" s="1">
        <v>0</v>
      </c>
      <c r="N34" s="1">
        <v>0</v>
      </c>
      <c r="O34" s="1">
        <v>1</v>
      </c>
      <c r="P34" s="1">
        <v>1422220</v>
      </c>
      <c r="Q34" s="1">
        <f t="shared" ref="Q34:Q61" si="13">VLOOKUP(A34,SUcost,4,FALSE)</f>
        <v>9400</v>
      </c>
      <c r="R34" s="1">
        <f t="shared" ref="R34:R61" si="14">VLOOKUP(A34,E_Cost,7,FALSE)</f>
        <v>139.19800000000001</v>
      </c>
      <c r="S34" s="1">
        <v>0</v>
      </c>
      <c r="T34" s="1">
        <v>565.21</v>
      </c>
      <c r="U34" s="1">
        <v>2042</v>
      </c>
      <c r="V34" s="1">
        <v>0</v>
      </c>
    </row>
    <row r="35" spans="1:22" x14ac:dyDescent="0.2">
      <c r="A35" s="1" t="s">
        <v>74</v>
      </c>
      <c r="B35" s="1" t="s">
        <v>523</v>
      </c>
      <c r="C35" s="1" t="s">
        <v>35</v>
      </c>
      <c r="D35" s="1" t="s">
        <v>103</v>
      </c>
      <c r="E35" s="1">
        <f t="shared" si="8"/>
        <v>212</v>
      </c>
      <c r="F35" s="1">
        <f t="shared" si="9"/>
        <v>0</v>
      </c>
      <c r="G35" s="1">
        <v>-1</v>
      </c>
      <c r="H35" s="1">
        <v>0</v>
      </c>
      <c r="I35" s="1">
        <f t="shared" si="10"/>
        <v>0</v>
      </c>
      <c r="J35" s="1">
        <f t="shared" si="7"/>
        <v>0</v>
      </c>
      <c r="K35" s="1">
        <f t="shared" si="11"/>
        <v>424</v>
      </c>
      <c r="L35" s="1">
        <f t="shared" si="12"/>
        <v>424</v>
      </c>
      <c r="M35" s="1">
        <v>0</v>
      </c>
      <c r="N35" s="1">
        <v>0</v>
      </c>
      <c r="O35" s="1">
        <v>1</v>
      </c>
      <c r="P35" s="1">
        <v>3207560</v>
      </c>
      <c r="Q35" s="1">
        <f t="shared" si="13"/>
        <v>21200</v>
      </c>
      <c r="R35" s="1">
        <f t="shared" si="14"/>
        <v>189.637</v>
      </c>
      <c r="S35" s="1">
        <v>0</v>
      </c>
      <c r="T35" s="1">
        <v>879.4</v>
      </c>
      <c r="U35" s="1">
        <v>2039</v>
      </c>
      <c r="V35" s="1">
        <v>0</v>
      </c>
    </row>
    <row r="36" spans="1:22" x14ac:dyDescent="0.2">
      <c r="A36" s="1" t="s">
        <v>75</v>
      </c>
      <c r="B36" s="1" t="s">
        <v>524</v>
      </c>
      <c r="C36" s="1" t="s">
        <v>35</v>
      </c>
      <c r="D36" s="1" t="s">
        <v>103</v>
      </c>
      <c r="E36" s="1">
        <f t="shared" si="8"/>
        <v>228</v>
      </c>
      <c r="F36" s="1">
        <f t="shared" si="9"/>
        <v>0</v>
      </c>
      <c r="G36" s="1">
        <v>-1</v>
      </c>
      <c r="H36" s="1">
        <v>0</v>
      </c>
      <c r="I36" s="1">
        <f t="shared" si="10"/>
        <v>0</v>
      </c>
      <c r="J36" s="1">
        <f t="shared" si="7"/>
        <v>0</v>
      </c>
      <c r="K36" s="1">
        <f t="shared" si="11"/>
        <v>456</v>
      </c>
      <c r="L36" s="1">
        <f t="shared" si="12"/>
        <v>456</v>
      </c>
      <c r="M36" s="1">
        <v>0</v>
      </c>
      <c r="N36" s="1">
        <v>0</v>
      </c>
      <c r="O36" s="1">
        <v>1</v>
      </c>
      <c r="P36" s="1">
        <v>3449640.0000000005</v>
      </c>
      <c r="Q36" s="1">
        <f t="shared" si="13"/>
        <v>22800</v>
      </c>
      <c r="R36" s="1">
        <f t="shared" si="14"/>
        <v>189.637</v>
      </c>
      <c r="S36" s="1">
        <v>0</v>
      </c>
      <c r="T36" s="1">
        <v>879.4</v>
      </c>
      <c r="U36" s="1">
        <v>2039</v>
      </c>
      <c r="V36" s="1">
        <v>0</v>
      </c>
    </row>
    <row r="37" spans="1:22" x14ac:dyDescent="0.2">
      <c r="A37" s="1" t="s">
        <v>76</v>
      </c>
      <c r="B37" s="1" t="s">
        <v>525</v>
      </c>
      <c r="C37" s="1" t="s">
        <v>35</v>
      </c>
      <c r="D37" s="1" t="s">
        <v>103</v>
      </c>
      <c r="E37" s="1">
        <f t="shared" si="8"/>
        <v>312</v>
      </c>
      <c r="F37" s="1">
        <f t="shared" si="9"/>
        <v>0</v>
      </c>
      <c r="G37" s="1">
        <v>-1</v>
      </c>
      <c r="H37" s="1">
        <v>0</v>
      </c>
      <c r="I37" s="1">
        <f t="shared" si="10"/>
        <v>0</v>
      </c>
      <c r="J37" s="1">
        <f t="shared" si="7"/>
        <v>0</v>
      </c>
      <c r="K37" s="1">
        <f t="shared" si="11"/>
        <v>624</v>
      </c>
      <c r="L37" s="1">
        <f t="shared" si="12"/>
        <v>624</v>
      </c>
      <c r="M37" s="1">
        <v>0</v>
      </c>
      <c r="N37" s="1">
        <v>0</v>
      </c>
      <c r="O37" s="1">
        <v>1</v>
      </c>
      <c r="P37" s="1">
        <v>4720560</v>
      </c>
      <c r="Q37" s="1">
        <f t="shared" si="13"/>
        <v>31200</v>
      </c>
      <c r="R37" s="1">
        <f t="shared" si="14"/>
        <v>151.51400000000001</v>
      </c>
      <c r="S37" s="1">
        <v>0</v>
      </c>
      <c r="T37" s="1">
        <v>790.18</v>
      </c>
      <c r="U37" s="1">
        <v>2070</v>
      </c>
      <c r="V37" s="1">
        <v>0</v>
      </c>
    </row>
    <row r="38" spans="1:22" x14ac:dyDescent="0.2">
      <c r="A38" s="1" t="s">
        <v>77</v>
      </c>
      <c r="B38" s="1" t="s">
        <v>526</v>
      </c>
      <c r="C38" s="1" t="s">
        <v>35</v>
      </c>
      <c r="D38" s="1" t="s">
        <v>103</v>
      </c>
      <c r="E38" s="1">
        <f t="shared" si="8"/>
        <v>566</v>
      </c>
      <c r="F38" s="1">
        <f t="shared" si="9"/>
        <v>0</v>
      </c>
      <c r="G38" s="1">
        <v>-1</v>
      </c>
      <c r="H38" s="1">
        <v>0</v>
      </c>
      <c r="I38" s="1">
        <f t="shared" si="10"/>
        <v>0</v>
      </c>
      <c r="J38" s="1">
        <f t="shared" si="7"/>
        <v>0</v>
      </c>
      <c r="K38" s="1">
        <f t="shared" si="11"/>
        <v>1132</v>
      </c>
      <c r="L38" s="1">
        <f t="shared" si="12"/>
        <v>1132</v>
      </c>
      <c r="M38" s="1">
        <v>0</v>
      </c>
      <c r="N38" s="1">
        <v>0</v>
      </c>
      <c r="O38" s="1">
        <v>1</v>
      </c>
      <c r="P38" s="1">
        <v>8563580</v>
      </c>
      <c r="Q38" s="1">
        <f t="shared" si="13"/>
        <v>56600</v>
      </c>
      <c r="R38" s="1">
        <f t="shared" si="14"/>
        <v>139.155</v>
      </c>
      <c r="S38" s="1">
        <v>0</v>
      </c>
      <c r="T38" s="1">
        <v>573.44000000000005</v>
      </c>
      <c r="U38" s="1">
        <v>2046</v>
      </c>
      <c r="V38" s="1">
        <v>0</v>
      </c>
    </row>
    <row r="39" spans="1:22" x14ac:dyDescent="0.2">
      <c r="A39" s="1" t="s">
        <v>78</v>
      </c>
      <c r="B39" s="1" t="s">
        <v>250</v>
      </c>
      <c r="C39" s="1" t="s">
        <v>35</v>
      </c>
      <c r="D39" s="1" t="s">
        <v>104</v>
      </c>
      <c r="E39" s="1">
        <f t="shared" si="8"/>
        <v>500</v>
      </c>
      <c r="F39" s="1">
        <f t="shared" si="9"/>
        <v>0</v>
      </c>
      <c r="G39" s="1">
        <v>-1</v>
      </c>
      <c r="H39" s="1">
        <v>0</v>
      </c>
      <c r="I39" s="1">
        <f t="shared" si="10"/>
        <v>0</v>
      </c>
      <c r="J39" s="1">
        <f t="shared" si="7"/>
        <v>0</v>
      </c>
      <c r="K39" s="1">
        <f t="shared" si="11"/>
        <v>1000</v>
      </c>
      <c r="L39" s="1">
        <f t="shared" si="12"/>
        <v>1000</v>
      </c>
      <c r="M39" s="1">
        <v>0</v>
      </c>
      <c r="N39" s="1">
        <v>0</v>
      </c>
      <c r="O39" s="1">
        <v>1</v>
      </c>
      <c r="P39" s="1">
        <v>23940000</v>
      </c>
      <c r="Q39" s="1">
        <f t="shared" si="13"/>
        <v>40000</v>
      </c>
      <c r="R39" s="1">
        <f t="shared" si="14"/>
        <v>128.298</v>
      </c>
      <c r="S39" s="1">
        <v>0</v>
      </c>
      <c r="T39" s="1">
        <v>570.04999999999995</v>
      </c>
      <c r="U39" s="1">
        <v>2039</v>
      </c>
      <c r="V39" s="1">
        <v>0</v>
      </c>
    </row>
    <row r="40" spans="1:22" x14ac:dyDescent="0.2">
      <c r="A40" s="1" t="s">
        <v>79</v>
      </c>
      <c r="B40" s="1" t="s">
        <v>527</v>
      </c>
      <c r="C40" s="1" t="s">
        <v>35</v>
      </c>
      <c r="D40" s="1" t="s">
        <v>103</v>
      </c>
      <c r="E40" s="1">
        <f t="shared" si="8"/>
        <v>300</v>
      </c>
      <c r="F40" s="1">
        <f t="shared" si="9"/>
        <v>0</v>
      </c>
      <c r="G40" s="1">
        <v>-1</v>
      </c>
      <c r="H40" s="1">
        <v>0</v>
      </c>
      <c r="I40" s="1">
        <f t="shared" si="10"/>
        <v>0</v>
      </c>
      <c r="J40" s="1">
        <f t="shared" si="7"/>
        <v>0</v>
      </c>
      <c r="K40" s="1">
        <f t="shared" si="11"/>
        <v>600</v>
      </c>
      <c r="L40" s="1">
        <f t="shared" si="12"/>
        <v>600</v>
      </c>
      <c r="M40" s="1">
        <v>0</v>
      </c>
      <c r="N40" s="1">
        <v>0</v>
      </c>
      <c r="O40" s="1">
        <v>1</v>
      </c>
      <c r="P40" s="1">
        <v>4539000</v>
      </c>
      <c r="Q40" s="1">
        <f t="shared" si="13"/>
        <v>30000</v>
      </c>
      <c r="R40" s="1">
        <f t="shared" si="14"/>
        <v>192.828</v>
      </c>
      <c r="S40" s="1">
        <v>0</v>
      </c>
      <c r="T40" s="1">
        <v>871.55</v>
      </c>
      <c r="U40" s="1">
        <v>2070</v>
      </c>
      <c r="V40" s="1">
        <v>0</v>
      </c>
    </row>
    <row r="41" spans="1:22" x14ac:dyDescent="0.2">
      <c r="A41" s="1" t="s">
        <v>80</v>
      </c>
      <c r="B41" s="1" t="s">
        <v>257</v>
      </c>
      <c r="C41" s="1" t="s">
        <v>38</v>
      </c>
      <c r="D41" s="1" t="s">
        <v>103</v>
      </c>
      <c r="E41" s="1">
        <f t="shared" si="8"/>
        <v>234.33999999999997</v>
      </c>
      <c r="F41" s="1">
        <f t="shared" si="9"/>
        <v>0</v>
      </c>
      <c r="G41" s="1">
        <v>-1</v>
      </c>
      <c r="H41" s="1">
        <v>0</v>
      </c>
      <c r="I41" s="1">
        <f t="shared" si="10"/>
        <v>0</v>
      </c>
      <c r="J41" s="1">
        <f t="shared" si="7"/>
        <v>0</v>
      </c>
      <c r="K41" s="1">
        <f t="shared" si="11"/>
        <v>468.67999999999995</v>
      </c>
      <c r="L41" s="1">
        <f t="shared" si="12"/>
        <v>468.67999999999995</v>
      </c>
      <c r="M41" s="1">
        <v>0</v>
      </c>
      <c r="N41" s="1">
        <v>0</v>
      </c>
      <c r="O41" s="1">
        <v>1</v>
      </c>
      <c r="P41" s="1">
        <v>3545564.1999999997</v>
      </c>
      <c r="Q41" s="1">
        <f t="shared" si="13"/>
        <v>23433.999999999996</v>
      </c>
      <c r="R41" s="1">
        <f t="shared" si="14"/>
        <v>195.57300000000001</v>
      </c>
      <c r="S41" s="1">
        <v>0</v>
      </c>
      <c r="T41" s="1">
        <v>1174.44</v>
      </c>
      <c r="U41" s="1">
        <v>2032</v>
      </c>
      <c r="V41" s="1">
        <v>0</v>
      </c>
    </row>
    <row r="42" spans="1:22" x14ac:dyDescent="0.2">
      <c r="A42" s="1" t="s">
        <v>81</v>
      </c>
      <c r="B42" s="1" t="s">
        <v>528</v>
      </c>
      <c r="C42" s="1" t="s">
        <v>38</v>
      </c>
      <c r="D42" s="1" t="s">
        <v>103</v>
      </c>
      <c r="E42" s="1">
        <f t="shared" si="8"/>
        <v>156</v>
      </c>
      <c r="F42" s="1">
        <f t="shared" si="9"/>
        <v>0</v>
      </c>
      <c r="G42" s="1">
        <v>-1</v>
      </c>
      <c r="H42" s="1">
        <v>0</v>
      </c>
      <c r="I42" s="1">
        <f t="shared" si="10"/>
        <v>0</v>
      </c>
      <c r="J42" s="1">
        <f t="shared" si="7"/>
        <v>0</v>
      </c>
      <c r="K42" s="1">
        <f t="shared" si="11"/>
        <v>312</v>
      </c>
      <c r="L42" s="1">
        <f t="shared" si="12"/>
        <v>312</v>
      </c>
      <c r="M42" s="1">
        <v>0</v>
      </c>
      <c r="N42" s="1">
        <v>0</v>
      </c>
      <c r="O42" s="1">
        <v>1</v>
      </c>
      <c r="P42" s="1">
        <v>2360280</v>
      </c>
      <c r="Q42" s="1">
        <f t="shared" si="13"/>
        <v>15600</v>
      </c>
      <c r="R42" s="1">
        <f t="shared" si="14"/>
        <v>180.81100000000001</v>
      </c>
      <c r="S42" s="1">
        <v>0</v>
      </c>
      <c r="T42" s="1">
        <v>1342.56</v>
      </c>
      <c r="U42" s="1">
        <v>2030</v>
      </c>
      <c r="V42" s="1">
        <v>0</v>
      </c>
    </row>
    <row r="43" spans="1:22" x14ac:dyDescent="0.2">
      <c r="A43" s="1" t="s">
        <v>82</v>
      </c>
      <c r="B43" s="1" t="s">
        <v>529</v>
      </c>
      <c r="C43" s="1" t="s">
        <v>38</v>
      </c>
      <c r="D43" s="1" t="s">
        <v>103</v>
      </c>
      <c r="E43" s="1">
        <f t="shared" si="8"/>
        <v>80</v>
      </c>
      <c r="F43" s="1">
        <f t="shared" si="9"/>
        <v>0</v>
      </c>
      <c r="G43" s="1">
        <v>-1</v>
      </c>
      <c r="H43" s="1">
        <v>0</v>
      </c>
      <c r="I43" s="1">
        <f t="shared" si="10"/>
        <v>0</v>
      </c>
      <c r="J43" s="1">
        <f t="shared" si="7"/>
        <v>0</v>
      </c>
      <c r="K43" s="1">
        <f t="shared" si="11"/>
        <v>160</v>
      </c>
      <c r="L43" s="1">
        <f t="shared" si="12"/>
        <v>160</v>
      </c>
      <c r="M43" s="1">
        <v>0</v>
      </c>
      <c r="N43" s="1">
        <v>0</v>
      </c>
      <c r="O43" s="1">
        <v>1</v>
      </c>
      <c r="P43" s="1">
        <v>1210400</v>
      </c>
      <c r="Q43" s="1">
        <f t="shared" si="13"/>
        <v>8000</v>
      </c>
      <c r="R43" s="1">
        <f t="shared" si="14"/>
        <v>158.35400000000001</v>
      </c>
      <c r="S43" s="1">
        <v>0</v>
      </c>
      <c r="T43" s="1">
        <v>653.54999999999995</v>
      </c>
      <c r="U43" s="1">
        <v>2034</v>
      </c>
      <c r="V43" s="1">
        <v>0</v>
      </c>
    </row>
    <row r="44" spans="1:22" x14ac:dyDescent="0.2">
      <c r="A44" s="1" t="s">
        <v>83</v>
      </c>
      <c r="B44" s="1" t="s">
        <v>263</v>
      </c>
      <c r="C44" s="1" t="s">
        <v>38</v>
      </c>
      <c r="D44" s="1" t="s">
        <v>103</v>
      </c>
      <c r="E44" s="1">
        <f t="shared" si="8"/>
        <v>90</v>
      </c>
      <c r="F44" s="1">
        <f t="shared" si="9"/>
        <v>0</v>
      </c>
      <c r="G44" s="1">
        <v>-1</v>
      </c>
      <c r="H44" s="1">
        <v>0</v>
      </c>
      <c r="I44" s="1">
        <f t="shared" si="10"/>
        <v>0</v>
      </c>
      <c r="J44" s="1">
        <f t="shared" si="7"/>
        <v>0</v>
      </c>
      <c r="K44" s="1">
        <f t="shared" si="11"/>
        <v>180</v>
      </c>
      <c r="L44" s="1">
        <f t="shared" si="12"/>
        <v>180</v>
      </c>
      <c r="M44" s="1">
        <v>0</v>
      </c>
      <c r="N44" s="1">
        <v>0</v>
      </c>
      <c r="O44" s="1">
        <v>1</v>
      </c>
      <c r="P44" s="1">
        <v>1361700</v>
      </c>
      <c r="Q44" s="1">
        <f t="shared" si="13"/>
        <v>9000</v>
      </c>
      <c r="R44" s="1">
        <f t="shared" si="14"/>
        <v>168.78899999999999</v>
      </c>
      <c r="S44" s="1">
        <v>0</v>
      </c>
      <c r="T44" s="1">
        <v>952.38</v>
      </c>
      <c r="U44" s="1">
        <v>2030</v>
      </c>
      <c r="V44" s="1">
        <v>0</v>
      </c>
    </row>
    <row r="45" spans="1:22" x14ac:dyDescent="0.2">
      <c r="A45" s="1" t="s">
        <v>84</v>
      </c>
      <c r="B45" s="1" t="s">
        <v>264</v>
      </c>
      <c r="C45" s="1" t="s">
        <v>38</v>
      </c>
      <c r="D45" s="1" t="s">
        <v>26</v>
      </c>
      <c r="E45" s="1">
        <f t="shared" si="8"/>
        <v>180</v>
      </c>
      <c r="F45" s="1">
        <f t="shared" si="9"/>
        <v>110</v>
      </c>
      <c r="G45" s="1">
        <v>-6</v>
      </c>
      <c r="H45" s="1">
        <v>0</v>
      </c>
      <c r="I45" s="1">
        <f t="shared" si="10"/>
        <v>6</v>
      </c>
      <c r="J45" s="1">
        <f t="shared" si="7"/>
        <v>6</v>
      </c>
      <c r="K45" s="1">
        <f t="shared" si="11"/>
        <v>153.21063829787232</v>
      </c>
      <c r="L45" s="1">
        <f t="shared" si="12"/>
        <v>153.21063829787232</v>
      </c>
      <c r="M45" s="1">
        <v>0</v>
      </c>
      <c r="N45" s="1">
        <v>0</v>
      </c>
      <c r="O45" s="1">
        <v>1</v>
      </c>
      <c r="P45" s="1">
        <v>1920600</v>
      </c>
      <c r="Q45" s="1">
        <f t="shared" si="13"/>
        <v>2700</v>
      </c>
      <c r="R45" s="1">
        <f t="shared" si="14"/>
        <v>100.569</v>
      </c>
      <c r="S45" s="1">
        <v>0</v>
      </c>
      <c r="T45" s="1">
        <v>544.69000000000005</v>
      </c>
      <c r="U45" s="1">
        <v>2023</v>
      </c>
      <c r="V45" s="1">
        <v>0</v>
      </c>
    </row>
    <row r="46" spans="1:22" x14ac:dyDescent="0.2">
      <c r="A46" s="1" t="s">
        <v>85</v>
      </c>
      <c r="B46" s="1" t="s">
        <v>265</v>
      </c>
      <c r="C46" s="1" t="s">
        <v>38</v>
      </c>
      <c r="D46" s="1" t="s">
        <v>26</v>
      </c>
      <c r="E46" s="1">
        <f t="shared" si="8"/>
        <v>529</v>
      </c>
      <c r="F46" s="1">
        <f t="shared" si="9"/>
        <v>110</v>
      </c>
      <c r="G46" s="1">
        <v>4</v>
      </c>
      <c r="H46" s="1">
        <v>453.04651709232701</v>
      </c>
      <c r="I46" s="1">
        <f t="shared" si="10"/>
        <v>4</v>
      </c>
      <c r="J46" s="1">
        <f t="shared" si="7"/>
        <v>4</v>
      </c>
      <c r="K46" s="1">
        <f t="shared" si="11"/>
        <v>600</v>
      </c>
      <c r="L46" s="1">
        <f t="shared" si="12"/>
        <v>600</v>
      </c>
      <c r="M46" s="1">
        <v>0</v>
      </c>
      <c r="N46" s="1">
        <v>0</v>
      </c>
      <c r="O46" s="1">
        <v>1</v>
      </c>
      <c r="P46" s="1">
        <v>5644430</v>
      </c>
      <c r="Q46" s="1">
        <f t="shared" si="13"/>
        <v>7935</v>
      </c>
      <c r="R46" s="1">
        <f t="shared" si="14"/>
        <v>95.028000000000006</v>
      </c>
      <c r="S46" s="1">
        <v>0</v>
      </c>
      <c r="T46" s="1">
        <v>473.71</v>
      </c>
      <c r="U46" s="1">
        <v>2037</v>
      </c>
      <c r="V46" s="1">
        <v>0</v>
      </c>
    </row>
    <row r="47" spans="1:22" x14ac:dyDescent="0.2">
      <c r="A47" s="1" t="s">
        <v>86</v>
      </c>
      <c r="B47" s="1" t="s">
        <v>530</v>
      </c>
      <c r="C47" s="1" t="s">
        <v>38</v>
      </c>
      <c r="D47" s="1" t="s">
        <v>103</v>
      </c>
      <c r="E47" s="1">
        <f t="shared" si="8"/>
        <v>229</v>
      </c>
      <c r="F47" s="1">
        <f t="shared" si="9"/>
        <v>0</v>
      </c>
      <c r="G47" s="1">
        <v>-1</v>
      </c>
      <c r="H47" s="1">
        <v>0</v>
      </c>
      <c r="I47" s="1">
        <f t="shared" si="10"/>
        <v>0</v>
      </c>
      <c r="J47" s="1">
        <f t="shared" si="7"/>
        <v>0</v>
      </c>
      <c r="K47" s="1">
        <f t="shared" si="11"/>
        <v>458</v>
      </c>
      <c r="L47" s="1">
        <f t="shared" si="12"/>
        <v>458</v>
      </c>
      <c r="M47" s="1">
        <v>0</v>
      </c>
      <c r="N47" s="1">
        <v>0</v>
      </c>
      <c r="O47" s="1">
        <v>1</v>
      </c>
      <c r="P47" s="1">
        <v>3464770</v>
      </c>
      <c r="Q47" s="1">
        <f t="shared" si="13"/>
        <v>22900</v>
      </c>
      <c r="R47" s="1">
        <f t="shared" si="14"/>
        <v>141.10599999999999</v>
      </c>
      <c r="S47" s="1">
        <v>0</v>
      </c>
      <c r="T47" s="1">
        <v>799.96</v>
      </c>
      <c r="U47" s="1">
        <v>2052</v>
      </c>
      <c r="V47" s="1">
        <v>0</v>
      </c>
    </row>
    <row r="48" spans="1:22" x14ac:dyDescent="0.2">
      <c r="A48" s="1" t="s">
        <v>87</v>
      </c>
      <c r="B48" s="1" t="s">
        <v>531</v>
      </c>
      <c r="C48" s="1" t="s">
        <v>38</v>
      </c>
      <c r="D48" s="1" t="s">
        <v>104</v>
      </c>
      <c r="E48" s="1">
        <f t="shared" si="8"/>
        <v>480</v>
      </c>
      <c r="F48" s="1">
        <f t="shared" si="9"/>
        <v>0</v>
      </c>
      <c r="G48" s="1">
        <v>-1</v>
      </c>
      <c r="H48" s="1">
        <v>0</v>
      </c>
      <c r="I48" s="1">
        <f t="shared" si="10"/>
        <v>0</v>
      </c>
      <c r="J48" s="1">
        <f t="shared" si="7"/>
        <v>0</v>
      </c>
      <c r="K48" s="1">
        <f t="shared" si="11"/>
        <v>960</v>
      </c>
      <c r="L48" s="1">
        <f t="shared" si="12"/>
        <v>960</v>
      </c>
      <c r="M48" s="1">
        <v>0</v>
      </c>
      <c r="N48" s="1">
        <v>0</v>
      </c>
      <c r="O48" s="1">
        <v>1</v>
      </c>
      <c r="P48" s="1">
        <v>22982400</v>
      </c>
      <c r="Q48" s="1">
        <f t="shared" si="13"/>
        <v>38400</v>
      </c>
      <c r="R48" s="1">
        <f t="shared" si="14"/>
        <v>144.4</v>
      </c>
      <c r="S48" s="1">
        <v>0</v>
      </c>
      <c r="T48" s="1">
        <v>708.56</v>
      </c>
      <c r="U48" s="1">
        <v>2021</v>
      </c>
      <c r="V48" s="1">
        <v>0</v>
      </c>
    </row>
    <row r="49" spans="1:22" x14ac:dyDescent="0.2">
      <c r="A49" s="1" t="s">
        <v>88</v>
      </c>
      <c r="B49" s="1" t="s">
        <v>534</v>
      </c>
      <c r="C49" s="1" t="s">
        <v>38</v>
      </c>
      <c r="D49" s="1" t="s">
        <v>104</v>
      </c>
      <c r="E49" s="1">
        <f t="shared" si="8"/>
        <v>800</v>
      </c>
      <c r="F49" s="1">
        <f t="shared" si="9"/>
        <v>0</v>
      </c>
      <c r="G49" s="1">
        <v>-1</v>
      </c>
      <c r="H49" s="1">
        <v>0</v>
      </c>
      <c r="I49" s="1">
        <f t="shared" si="10"/>
        <v>0</v>
      </c>
      <c r="J49" s="1">
        <f t="shared" si="7"/>
        <v>0</v>
      </c>
      <c r="K49" s="1">
        <f t="shared" si="11"/>
        <v>1600</v>
      </c>
      <c r="L49" s="1">
        <f t="shared" si="12"/>
        <v>1600</v>
      </c>
      <c r="M49" s="1">
        <v>0</v>
      </c>
      <c r="N49" s="1">
        <v>0</v>
      </c>
      <c r="O49" s="1">
        <v>1</v>
      </c>
      <c r="P49" s="1">
        <v>38304000</v>
      </c>
      <c r="Q49" s="1">
        <f t="shared" si="13"/>
        <v>64000</v>
      </c>
      <c r="R49" s="1">
        <f t="shared" si="14"/>
        <v>135.523</v>
      </c>
      <c r="S49" s="1">
        <v>0</v>
      </c>
      <c r="T49" s="1">
        <v>681.15</v>
      </c>
      <c r="U49" s="1">
        <v>2035</v>
      </c>
      <c r="V49" s="1">
        <v>0</v>
      </c>
    </row>
    <row r="50" spans="1:22" x14ac:dyDescent="0.2">
      <c r="A50" s="1" t="s">
        <v>89</v>
      </c>
      <c r="B50" s="1" t="s">
        <v>532</v>
      </c>
      <c r="C50" s="1" t="s">
        <v>39</v>
      </c>
      <c r="D50" s="1" t="s">
        <v>103</v>
      </c>
      <c r="E50" s="1">
        <f t="shared" si="8"/>
        <v>120</v>
      </c>
      <c r="F50" s="1">
        <f t="shared" si="9"/>
        <v>0</v>
      </c>
      <c r="G50" s="1">
        <v>-1</v>
      </c>
      <c r="H50" s="1">
        <v>0</v>
      </c>
      <c r="I50" s="1">
        <f t="shared" si="10"/>
        <v>0</v>
      </c>
      <c r="J50" s="1">
        <f t="shared" si="7"/>
        <v>0</v>
      </c>
      <c r="K50" s="1">
        <f t="shared" si="11"/>
        <v>240</v>
      </c>
      <c r="L50" s="1">
        <f t="shared" si="12"/>
        <v>240</v>
      </c>
      <c r="M50" s="1">
        <v>0</v>
      </c>
      <c r="N50" s="1">
        <v>0</v>
      </c>
      <c r="O50" s="1">
        <v>1</v>
      </c>
      <c r="P50" s="1">
        <v>1815600.0000000002</v>
      </c>
      <c r="Q50" s="1">
        <f t="shared" si="13"/>
        <v>12000</v>
      </c>
      <c r="R50" s="1">
        <f t="shared" si="14"/>
        <v>169.83600000000001</v>
      </c>
      <c r="S50" s="1">
        <v>0</v>
      </c>
      <c r="T50" s="1">
        <v>664.68</v>
      </c>
      <c r="U50" s="1">
        <v>2040</v>
      </c>
      <c r="V50" s="1">
        <v>0</v>
      </c>
    </row>
    <row r="51" spans="1:22" x14ac:dyDescent="0.2">
      <c r="A51" s="1" t="s">
        <v>90</v>
      </c>
      <c r="B51" s="1" t="s">
        <v>533</v>
      </c>
      <c r="C51" s="1" t="s">
        <v>39</v>
      </c>
      <c r="D51" s="1" t="s">
        <v>26</v>
      </c>
      <c r="E51" s="1">
        <f t="shared" si="8"/>
        <v>208</v>
      </c>
      <c r="F51" s="1">
        <f t="shared" si="9"/>
        <v>0</v>
      </c>
      <c r="G51" s="1">
        <v>-1</v>
      </c>
      <c r="H51" s="1">
        <v>0</v>
      </c>
      <c r="I51" s="1">
        <f t="shared" si="10"/>
        <v>6</v>
      </c>
      <c r="J51" s="1">
        <f t="shared" si="7"/>
        <v>6</v>
      </c>
      <c r="K51" s="1">
        <f t="shared" si="11"/>
        <v>108.00000000000001</v>
      </c>
      <c r="L51" s="1">
        <f t="shared" si="12"/>
        <v>540</v>
      </c>
      <c r="M51" s="1">
        <v>0</v>
      </c>
      <c r="N51" s="1">
        <v>0</v>
      </c>
      <c r="O51" s="1">
        <v>1</v>
      </c>
      <c r="P51" s="1">
        <v>22299680</v>
      </c>
      <c r="Q51" s="1">
        <f t="shared" si="13"/>
        <v>3120</v>
      </c>
      <c r="R51" s="1">
        <f t="shared" si="14"/>
        <v>103.809</v>
      </c>
      <c r="S51" s="1">
        <v>0</v>
      </c>
      <c r="T51" s="1">
        <v>702.62</v>
      </c>
      <c r="U51" s="1">
        <v>2050</v>
      </c>
      <c r="V51" s="1">
        <v>0</v>
      </c>
    </row>
    <row r="52" spans="1:22" x14ac:dyDescent="0.2">
      <c r="A52" s="1" t="s">
        <v>91</v>
      </c>
      <c r="B52" s="1" t="s">
        <v>535</v>
      </c>
      <c r="C52" s="1" t="s">
        <v>39</v>
      </c>
      <c r="D52" s="1" t="s">
        <v>103</v>
      </c>
      <c r="E52" s="1">
        <f t="shared" si="8"/>
        <v>58</v>
      </c>
      <c r="F52" s="1">
        <f t="shared" si="9"/>
        <v>0</v>
      </c>
      <c r="G52" s="1">
        <v>-1</v>
      </c>
      <c r="H52" s="1">
        <v>0</v>
      </c>
      <c r="I52" s="1">
        <f t="shared" si="10"/>
        <v>0</v>
      </c>
      <c r="J52" s="1">
        <f t="shared" si="7"/>
        <v>0</v>
      </c>
      <c r="K52" s="1">
        <f t="shared" si="11"/>
        <v>116</v>
      </c>
      <c r="L52" s="1">
        <f t="shared" si="12"/>
        <v>116</v>
      </c>
      <c r="M52" s="1">
        <v>0</v>
      </c>
      <c r="N52" s="1">
        <v>0</v>
      </c>
      <c r="O52" s="1">
        <v>1</v>
      </c>
      <c r="P52" s="1">
        <v>877540.00000000012</v>
      </c>
      <c r="Q52" s="1">
        <f t="shared" si="13"/>
        <v>5800</v>
      </c>
      <c r="R52" s="1">
        <f t="shared" si="14"/>
        <v>178.833</v>
      </c>
      <c r="S52" s="1">
        <v>0</v>
      </c>
      <c r="T52" s="1">
        <v>438.76</v>
      </c>
      <c r="U52" s="1">
        <v>2050</v>
      </c>
      <c r="V52" s="1">
        <v>0</v>
      </c>
    </row>
    <row r="53" spans="1:22" x14ac:dyDescent="0.2">
      <c r="A53" s="1" t="s">
        <v>92</v>
      </c>
      <c r="B53" s="1" t="s">
        <v>284</v>
      </c>
      <c r="C53" s="1" t="s">
        <v>36</v>
      </c>
      <c r="D53" s="1" t="s">
        <v>103</v>
      </c>
      <c r="E53" s="1">
        <f t="shared" si="8"/>
        <v>50</v>
      </c>
      <c r="F53" s="1">
        <f t="shared" si="9"/>
        <v>0</v>
      </c>
      <c r="G53" s="1">
        <v>-1</v>
      </c>
      <c r="H53" s="1">
        <v>0</v>
      </c>
      <c r="I53" s="1">
        <f t="shared" si="10"/>
        <v>0</v>
      </c>
      <c r="J53" s="1">
        <f t="shared" si="7"/>
        <v>0</v>
      </c>
      <c r="K53" s="1">
        <f t="shared" si="11"/>
        <v>100</v>
      </c>
      <c r="L53" s="1">
        <f t="shared" si="12"/>
        <v>100</v>
      </c>
      <c r="M53" s="1">
        <v>0</v>
      </c>
      <c r="N53" s="1">
        <v>0</v>
      </c>
      <c r="O53" s="1">
        <v>1</v>
      </c>
      <c r="P53" s="1">
        <v>756500</v>
      </c>
      <c r="Q53" s="1">
        <f t="shared" si="13"/>
        <v>5000</v>
      </c>
      <c r="R53" s="1">
        <f t="shared" si="14"/>
        <v>412.42700000000002</v>
      </c>
      <c r="S53" s="1">
        <v>0</v>
      </c>
      <c r="T53" s="1">
        <v>933</v>
      </c>
      <c r="U53" s="1">
        <v>2035</v>
      </c>
      <c r="V53" s="1">
        <v>0</v>
      </c>
    </row>
    <row r="54" spans="1:22" x14ac:dyDescent="0.2">
      <c r="A54" s="1" t="s">
        <v>93</v>
      </c>
      <c r="B54" s="1" t="s">
        <v>286</v>
      </c>
      <c r="C54" s="1" t="s">
        <v>37</v>
      </c>
      <c r="D54" s="1" t="s">
        <v>103</v>
      </c>
      <c r="E54" s="1">
        <f t="shared" si="8"/>
        <v>34</v>
      </c>
      <c r="F54" s="1">
        <f t="shared" si="9"/>
        <v>0</v>
      </c>
      <c r="G54" s="1">
        <v>-1</v>
      </c>
      <c r="H54" s="1">
        <v>0</v>
      </c>
      <c r="I54" s="1">
        <f t="shared" si="10"/>
        <v>0</v>
      </c>
      <c r="J54" s="1">
        <f t="shared" si="7"/>
        <v>0</v>
      </c>
      <c r="K54" s="1">
        <f t="shared" si="11"/>
        <v>68</v>
      </c>
      <c r="L54" s="1">
        <f t="shared" si="12"/>
        <v>68</v>
      </c>
      <c r="M54" s="1">
        <v>0</v>
      </c>
      <c r="N54" s="1">
        <v>0</v>
      </c>
      <c r="O54" s="1">
        <v>1</v>
      </c>
      <c r="P54" s="1">
        <v>514420.00000000006</v>
      </c>
      <c r="Q54" s="1">
        <f t="shared" si="13"/>
        <v>3400</v>
      </c>
      <c r="R54" s="1">
        <f t="shared" si="14"/>
        <v>412.42700000000002</v>
      </c>
      <c r="S54" s="1">
        <v>0</v>
      </c>
      <c r="T54" s="1">
        <v>1045.82</v>
      </c>
      <c r="U54" s="1">
        <v>2021</v>
      </c>
      <c r="V54" s="1">
        <v>0</v>
      </c>
    </row>
    <row r="55" spans="1:22" x14ac:dyDescent="0.2">
      <c r="A55" s="1" t="s">
        <v>94</v>
      </c>
      <c r="B55" s="1" t="s">
        <v>536</v>
      </c>
      <c r="C55" s="1" t="s">
        <v>37</v>
      </c>
      <c r="D55" s="1" t="s">
        <v>103</v>
      </c>
      <c r="E55" s="1">
        <f t="shared" si="8"/>
        <v>423.5</v>
      </c>
      <c r="F55" s="1">
        <f t="shared" si="9"/>
        <v>0</v>
      </c>
      <c r="G55" s="1">
        <v>-1</v>
      </c>
      <c r="H55" s="1">
        <v>0</v>
      </c>
      <c r="I55" s="1">
        <f t="shared" si="10"/>
        <v>0</v>
      </c>
      <c r="J55" s="1">
        <f t="shared" si="7"/>
        <v>0</v>
      </c>
      <c r="K55" s="1">
        <f t="shared" si="11"/>
        <v>847</v>
      </c>
      <c r="L55" s="1">
        <f t="shared" si="12"/>
        <v>847</v>
      </c>
      <c r="M55" s="1">
        <v>0</v>
      </c>
      <c r="N55" s="1">
        <v>0</v>
      </c>
      <c r="O55" s="1">
        <v>1</v>
      </c>
      <c r="P55" s="1">
        <v>6407555</v>
      </c>
      <c r="Q55" s="1">
        <f t="shared" si="13"/>
        <v>42350</v>
      </c>
      <c r="R55" s="1">
        <f t="shared" si="14"/>
        <v>385.911</v>
      </c>
      <c r="S55" s="1">
        <v>0</v>
      </c>
      <c r="T55" s="1">
        <v>998.63</v>
      </c>
      <c r="U55" s="1">
        <v>2033</v>
      </c>
      <c r="V55" s="1">
        <v>0</v>
      </c>
    </row>
    <row r="56" spans="1:22" x14ac:dyDescent="0.2">
      <c r="A56" s="1" t="s">
        <v>95</v>
      </c>
      <c r="B56" s="1" t="s">
        <v>537</v>
      </c>
      <c r="C56" s="1" t="s">
        <v>38</v>
      </c>
      <c r="D56" s="1" t="s">
        <v>105</v>
      </c>
      <c r="E56" s="1">
        <f t="shared" si="8"/>
        <v>50</v>
      </c>
      <c r="F56" s="1">
        <f t="shared" si="9"/>
        <v>0</v>
      </c>
      <c r="G56" s="1">
        <v>-1</v>
      </c>
      <c r="H56" s="1">
        <v>0</v>
      </c>
      <c r="I56" s="1">
        <f t="shared" si="10"/>
        <v>0</v>
      </c>
      <c r="J56" s="1">
        <f t="shared" si="7"/>
        <v>0</v>
      </c>
      <c r="K56" s="1">
        <f t="shared" si="11"/>
        <v>100</v>
      </c>
      <c r="L56" s="1">
        <f t="shared" si="12"/>
        <v>100</v>
      </c>
      <c r="M56" s="1">
        <v>0</v>
      </c>
      <c r="N56" s="1">
        <v>0</v>
      </c>
      <c r="O56" s="1">
        <v>1</v>
      </c>
      <c r="P56" s="1">
        <v>768000</v>
      </c>
      <c r="Q56" s="1">
        <f t="shared" si="13"/>
        <v>5000</v>
      </c>
      <c r="R56" s="1">
        <f t="shared" si="14"/>
        <v>414.798</v>
      </c>
      <c r="S56" s="1">
        <v>0</v>
      </c>
      <c r="T56" s="1">
        <v>1013.6</v>
      </c>
      <c r="U56" s="1">
        <v>2070</v>
      </c>
      <c r="V56" s="1">
        <v>0</v>
      </c>
    </row>
    <row r="57" spans="1:22" x14ac:dyDescent="0.2">
      <c r="A57" s="1" t="s">
        <v>96</v>
      </c>
      <c r="B57" s="1" t="s">
        <v>291</v>
      </c>
      <c r="C57" s="1" t="s">
        <v>38</v>
      </c>
      <c r="D57" s="1" t="s">
        <v>105</v>
      </c>
      <c r="E57" s="1">
        <f t="shared" si="8"/>
        <v>20.7</v>
      </c>
      <c r="F57" s="1">
        <f t="shared" si="9"/>
        <v>0</v>
      </c>
      <c r="G57" s="1">
        <v>-1</v>
      </c>
      <c r="H57" s="1">
        <v>0</v>
      </c>
      <c r="I57" s="1">
        <f t="shared" si="10"/>
        <v>0</v>
      </c>
      <c r="J57" s="1">
        <f t="shared" si="7"/>
        <v>0</v>
      </c>
      <c r="K57" s="1">
        <f t="shared" si="11"/>
        <v>41.4</v>
      </c>
      <c r="L57" s="1">
        <f t="shared" si="12"/>
        <v>41.4</v>
      </c>
      <c r="M57" s="1">
        <v>0</v>
      </c>
      <c r="N57" s="1">
        <v>0</v>
      </c>
      <c r="O57" s="1">
        <v>1</v>
      </c>
      <c r="P57" s="1">
        <v>317952</v>
      </c>
      <c r="Q57" s="1">
        <f t="shared" si="13"/>
        <v>2070</v>
      </c>
      <c r="R57" s="1">
        <f t="shared" si="14"/>
        <v>260.678</v>
      </c>
      <c r="S57" s="1">
        <v>0</v>
      </c>
      <c r="T57" s="1">
        <v>1491.8</v>
      </c>
      <c r="U57" s="1">
        <v>2070</v>
      </c>
      <c r="V57" s="1">
        <v>0</v>
      </c>
    </row>
    <row r="58" spans="1:22" x14ac:dyDescent="0.2">
      <c r="A58" s="1" t="s">
        <v>97</v>
      </c>
      <c r="B58" s="1" t="s">
        <v>538</v>
      </c>
      <c r="C58" s="1" t="s">
        <v>38</v>
      </c>
      <c r="D58" s="1" t="s">
        <v>103</v>
      </c>
      <c r="E58" s="1">
        <f t="shared" si="8"/>
        <v>73.5</v>
      </c>
      <c r="F58" s="1">
        <f t="shared" si="9"/>
        <v>0</v>
      </c>
      <c r="G58" s="1">
        <v>-1</v>
      </c>
      <c r="H58" s="1">
        <v>0</v>
      </c>
      <c r="I58" s="1">
        <f t="shared" si="10"/>
        <v>0</v>
      </c>
      <c r="J58" s="1">
        <f t="shared" si="7"/>
        <v>0</v>
      </c>
      <c r="K58" s="1">
        <f t="shared" si="11"/>
        <v>147</v>
      </c>
      <c r="L58" s="1">
        <f t="shared" si="12"/>
        <v>147</v>
      </c>
      <c r="M58" s="1">
        <v>0</v>
      </c>
      <c r="N58" s="1">
        <v>0</v>
      </c>
      <c r="O58" s="1">
        <v>1</v>
      </c>
      <c r="P58" s="1">
        <v>1112055</v>
      </c>
      <c r="Q58" s="1">
        <f t="shared" si="13"/>
        <v>7350</v>
      </c>
      <c r="R58" s="1">
        <f t="shared" si="14"/>
        <v>415.28699999999998</v>
      </c>
      <c r="S58" s="1">
        <v>0</v>
      </c>
      <c r="T58" s="1">
        <v>1445.86</v>
      </c>
      <c r="U58" s="1">
        <v>2030</v>
      </c>
      <c r="V58" s="1">
        <v>0</v>
      </c>
    </row>
    <row r="59" spans="1:22" x14ac:dyDescent="0.2">
      <c r="A59" s="1" t="s">
        <v>98</v>
      </c>
      <c r="B59" s="1" t="s">
        <v>539</v>
      </c>
      <c r="C59" s="1" t="s">
        <v>38</v>
      </c>
      <c r="D59" s="1" t="s">
        <v>105</v>
      </c>
      <c r="E59" s="1">
        <f t="shared" si="8"/>
        <v>57.6</v>
      </c>
      <c r="F59" s="1">
        <f t="shared" si="9"/>
        <v>0</v>
      </c>
      <c r="G59" s="1">
        <v>-1</v>
      </c>
      <c r="H59" s="1">
        <v>0</v>
      </c>
      <c r="I59" s="1">
        <f t="shared" si="10"/>
        <v>0</v>
      </c>
      <c r="J59" s="1">
        <f t="shared" si="7"/>
        <v>0</v>
      </c>
      <c r="K59" s="1">
        <f t="shared" si="11"/>
        <v>115.2</v>
      </c>
      <c r="L59" s="1">
        <f t="shared" si="12"/>
        <v>115.2</v>
      </c>
      <c r="M59" s="1">
        <v>0</v>
      </c>
      <c r="N59" s="1">
        <v>0</v>
      </c>
      <c r="O59" s="1">
        <v>1</v>
      </c>
      <c r="P59" s="1">
        <v>884736</v>
      </c>
      <c r="Q59" s="1">
        <f t="shared" si="13"/>
        <v>5760</v>
      </c>
      <c r="R59" s="1">
        <f t="shared" si="14"/>
        <v>260.678</v>
      </c>
      <c r="S59" s="1">
        <v>0</v>
      </c>
      <c r="T59" s="1">
        <v>1491.8</v>
      </c>
      <c r="U59" s="1">
        <v>2070</v>
      </c>
      <c r="V59" s="1">
        <v>0</v>
      </c>
    </row>
    <row r="60" spans="1:22" x14ac:dyDescent="0.2">
      <c r="A60" s="1" t="s">
        <v>99</v>
      </c>
      <c r="B60" s="1" t="s">
        <v>540</v>
      </c>
      <c r="C60" s="1" t="s">
        <v>38</v>
      </c>
      <c r="D60" s="1" t="s">
        <v>103</v>
      </c>
      <c r="E60" s="1">
        <f t="shared" si="8"/>
        <v>63</v>
      </c>
      <c r="F60" s="1">
        <f t="shared" si="9"/>
        <v>0</v>
      </c>
      <c r="G60" s="1">
        <v>-1</v>
      </c>
      <c r="H60" s="1">
        <v>0</v>
      </c>
      <c r="I60" s="1">
        <f t="shared" si="10"/>
        <v>0</v>
      </c>
      <c r="J60" s="1">
        <f t="shared" si="7"/>
        <v>0</v>
      </c>
      <c r="K60" s="1">
        <f t="shared" si="11"/>
        <v>126</v>
      </c>
      <c r="L60" s="1">
        <f t="shared" si="12"/>
        <v>126</v>
      </c>
      <c r="M60" s="1">
        <v>0</v>
      </c>
      <c r="N60" s="1">
        <v>0</v>
      </c>
      <c r="O60" s="1">
        <v>1</v>
      </c>
      <c r="P60" s="1">
        <v>953190</v>
      </c>
      <c r="Q60" s="1">
        <f t="shared" si="13"/>
        <v>6300</v>
      </c>
      <c r="R60" s="1">
        <f t="shared" si="14"/>
        <v>434.91199999999998</v>
      </c>
      <c r="S60" s="1">
        <v>0</v>
      </c>
      <c r="T60" s="1">
        <v>1448.35</v>
      </c>
      <c r="U60" s="1">
        <v>2030</v>
      </c>
      <c r="V60" s="1">
        <v>0</v>
      </c>
    </row>
    <row r="61" spans="1:22" x14ac:dyDescent="0.2">
      <c r="A61" s="1" t="s">
        <v>511</v>
      </c>
      <c r="B61" s="1" t="s">
        <v>541</v>
      </c>
      <c r="C61" s="1" t="s">
        <v>38</v>
      </c>
      <c r="D61" s="1" t="s">
        <v>105</v>
      </c>
      <c r="E61" s="1">
        <f t="shared" si="8"/>
        <v>210</v>
      </c>
      <c r="F61" s="1">
        <f t="shared" si="9"/>
        <v>0</v>
      </c>
      <c r="G61" s="1">
        <v>-1</v>
      </c>
      <c r="H61" s="1">
        <v>0</v>
      </c>
      <c r="I61" s="1">
        <f t="shared" si="10"/>
        <v>0</v>
      </c>
      <c r="J61" s="1">
        <f t="shared" si="7"/>
        <v>0</v>
      </c>
      <c r="K61" s="1">
        <f t="shared" si="11"/>
        <v>420</v>
      </c>
      <c r="L61" s="1">
        <f t="shared" si="12"/>
        <v>420</v>
      </c>
      <c r="M61" s="1">
        <v>0</v>
      </c>
      <c r="N61" s="1">
        <v>0</v>
      </c>
      <c r="O61" s="1">
        <v>1</v>
      </c>
      <c r="P61" s="1">
        <v>3206700</v>
      </c>
      <c r="Q61" s="1">
        <f t="shared" si="13"/>
        <v>21000</v>
      </c>
      <c r="R61" s="1">
        <f t="shared" si="14"/>
        <v>109.401</v>
      </c>
      <c r="S61" s="1">
        <v>0</v>
      </c>
      <c r="T61" s="1">
        <v>503.1</v>
      </c>
      <c r="U61" s="1">
        <v>2044</v>
      </c>
      <c r="V61" s="1">
        <v>0</v>
      </c>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106" zoomScaleNormal="106" workbookViewId="0">
      <selection activeCell="D34" sqref="D34"/>
    </sheetView>
  </sheetViews>
  <sheetFormatPr baseColWidth="10" defaultColWidth="11" defaultRowHeight="16" x14ac:dyDescent="0.2"/>
  <cols>
    <col min="1" max="1" width="45.5" customWidth="1"/>
    <col min="2" max="2" width="11.83203125" customWidth="1"/>
    <col min="4" max="4" width="20.6640625" customWidth="1"/>
    <col min="5" max="5" width="20.5" customWidth="1"/>
    <col min="6" max="6" width="14.33203125" customWidth="1"/>
    <col min="7" max="7" width="11.1640625" customWidth="1"/>
    <col min="8" max="8" width="14.33203125" customWidth="1"/>
    <col min="9" max="9" width="10.6640625" customWidth="1"/>
    <col min="10" max="10" width="11.83203125" customWidth="1"/>
    <col min="11" max="11" width="10.6640625" customWidth="1"/>
  </cols>
  <sheetData>
    <row r="1" spans="1:18" x14ac:dyDescent="0.2">
      <c r="A1" t="s">
        <v>1421</v>
      </c>
      <c r="B1" t="s">
        <v>9</v>
      </c>
      <c r="C1" t="s">
        <v>112</v>
      </c>
      <c r="D1" t="s">
        <v>10</v>
      </c>
      <c r="E1" s="1" t="s">
        <v>831</v>
      </c>
      <c r="F1" s="1" t="s">
        <v>830</v>
      </c>
      <c r="G1" s="1" t="s">
        <v>11</v>
      </c>
      <c r="H1" s="1" t="s">
        <v>13</v>
      </c>
      <c r="I1" s="1" t="s">
        <v>3</v>
      </c>
      <c r="J1" s="1" t="s">
        <v>4</v>
      </c>
      <c r="K1" s="1" t="s">
        <v>20</v>
      </c>
      <c r="L1" s="1" t="s">
        <v>549</v>
      </c>
      <c r="M1" s="1" t="s">
        <v>28</v>
      </c>
      <c r="N1" s="1" t="s">
        <v>565</v>
      </c>
      <c r="O1" s="1" t="s">
        <v>829</v>
      </c>
      <c r="P1" s="1" t="s">
        <v>1612</v>
      </c>
      <c r="Q1" s="1" t="s">
        <v>1900</v>
      </c>
      <c r="R1" s="1"/>
    </row>
    <row r="2" spans="1:18" x14ac:dyDescent="0.2">
      <c r="A2" t="s">
        <v>700</v>
      </c>
      <c r="B2" t="s">
        <v>1422</v>
      </c>
      <c r="C2" t="s">
        <v>37</v>
      </c>
      <c r="D2" t="s">
        <v>1608</v>
      </c>
      <c r="E2" s="1" t="s">
        <v>703</v>
      </c>
      <c r="F2" s="1" t="s">
        <v>704</v>
      </c>
      <c r="G2" s="1">
        <v>1</v>
      </c>
      <c r="H2" s="1">
        <v>0</v>
      </c>
      <c r="I2" s="1">
        <v>0.4</v>
      </c>
      <c r="J2" s="1">
        <v>0.3</v>
      </c>
      <c r="K2" s="1">
        <v>0</v>
      </c>
      <c r="L2" s="1">
        <f t="shared" ref="L2:L22" si="0">VLOOKUP(A2,N_Cost,18,FALSE)</f>
        <v>263929.72045769973</v>
      </c>
      <c r="M2" s="1">
        <f t="shared" ref="M2:M22" si="1">VLOOKUP(A2,N_Cost,19,FALSE)</f>
        <v>30.876349999999999</v>
      </c>
      <c r="N2" s="1">
        <v>790.15899999999999</v>
      </c>
      <c r="O2" s="1" t="s">
        <v>828</v>
      </c>
      <c r="P2" s="1">
        <v>2075</v>
      </c>
      <c r="Q2" s="1">
        <f t="shared" ref="Q2:Q22" si="2">VLOOKUP(A2,A_InvCost,2,FALSE)</f>
        <v>206096.2204576997</v>
      </c>
      <c r="R2" s="1"/>
    </row>
    <row r="3" spans="1:18" x14ac:dyDescent="0.2">
      <c r="A3" t="s">
        <v>705</v>
      </c>
      <c r="B3" t="s">
        <v>1423</v>
      </c>
      <c r="C3" t="s">
        <v>37</v>
      </c>
      <c r="D3" t="s">
        <v>1608</v>
      </c>
      <c r="E3" s="1" t="s">
        <v>706</v>
      </c>
      <c r="F3" s="1" t="s">
        <v>704</v>
      </c>
      <c r="G3" s="1">
        <v>1</v>
      </c>
      <c r="H3" s="1">
        <v>0</v>
      </c>
      <c r="I3" s="1">
        <v>0.4</v>
      </c>
      <c r="J3" s="1">
        <v>0.3</v>
      </c>
      <c r="K3" s="1">
        <v>0</v>
      </c>
      <c r="L3" s="1">
        <f t="shared" si="0"/>
        <v>263929.72045769973</v>
      </c>
      <c r="M3" s="1">
        <f t="shared" si="1"/>
        <v>29.978849999999998</v>
      </c>
      <c r="N3" s="1">
        <v>790.15899999999999</v>
      </c>
      <c r="O3" s="1" t="s">
        <v>828</v>
      </c>
      <c r="P3" s="1">
        <v>2075</v>
      </c>
      <c r="Q3" s="1">
        <f t="shared" si="2"/>
        <v>206096.2204576997</v>
      </c>
      <c r="R3" s="1"/>
    </row>
    <row r="4" spans="1:18" x14ac:dyDescent="0.2">
      <c r="A4" t="s">
        <v>707</v>
      </c>
      <c r="B4" t="s">
        <v>1424</v>
      </c>
      <c r="C4" t="s">
        <v>37</v>
      </c>
      <c r="D4" t="s">
        <v>1608</v>
      </c>
      <c r="E4" s="1" t="s">
        <v>708</v>
      </c>
      <c r="F4" s="1" t="s">
        <v>704</v>
      </c>
      <c r="G4" s="1">
        <v>1</v>
      </c>
      <c r="H4" s="1">
        <v>0</v>
      </c>
      <c r="I4" s="1">
        <v>0.4</v>
      </c>
      <c r="J4" s="1">
        <v>0.3</v>
      </c>
      <c r="K4" s="1">
        <v>0</v>
      </c>
      <c r="L4" s="1">
        <f t="shared" si="0"/>
        <v>263929.72045769973</v>
      </c>
      <c r="M4" s="1">
        <f t="shared" si="1"/>
        <v>33.38935</v>
      </c>
      <c r="N4" s="1">
        <v>790.15899999999999</v>
      </c>
      <c r="O4" s="1" t="s">
        <v>828</v>
      </c>
      <c r="P4" s="1">
        <v>2075</v>
      </c>
      <c r="Q4" s="1">
        <f t="shared" si="2"/>
        <v>206096.2204576997</v>
      </c>
      <c r="R4" s="1"/>
    </row>
    <row r="5" spans="1:18" x14ac:dyDescent="0.2">
      <c r="A5" t="s">
        <v>709</v>
      </c>
      <c r="B5" t="s">
        <v>1425</v>
      </c>
      <c r="C5" t="s">
        <v>36</v>
      </c>
      <c r="D5" t="s">
        <v>1608</v>
      </c>
      <c r="E5" s="1" t="s">
        <v>710</v>
      </c>
      <c r="F5" s="1" t="s">
        <v>711</v>
      </c>
      <c r="G5" s="1">
        <v>1</v>
      </c>
      <c r="H5" s="1">
        <v>0</v>
      </c>
      <c r="I5" s="1">
        <v>0.4</v>
      </c>
      <c r="J5" s="1">
        <v>0.3</v>
      </c>
      <c r="K5" s="1">
        <v>0</v>
      </c>
      <c r="L5" s="1">
        <f t="shared" si="0"/>
        <v>269701.09687193925</v>
      </c>
      <c r="M5" s="1">
        <f t="shared" si="1"/>
        <v>32.56915</v>
      </c>
      <c r="N5" s="1">
        <v>852.08649999999989</v>
      </c>
      <c r="O5" s="1" t="s">
        <v>828</v>
      </c>
      <c r="P5" s="1">
        <v>2075</v>
      </c>
      <c r="Q5" s="1">
        <f t="shared" si="2"/>
        <v>208624.59687193923</v>
      </c>
      <c r="R5" s="1"/>
    </row>
    <row r="6" spans="1:18" x14ac:dyDescent="0.2">
      <c r="A6" t="s">
        <v>712</v>
      </c>
      <c r="B6" t="s">
        <v>1426</v>
      </c>
      <c r="C6" t="s">
        <v>36</v>
      </c>
      <c r="D6" t="s">
        <v>1608</v>
      </c>
      <c r="E6" s="1" t="s">
        <v>713</v>
      </c>
      <c r="F6" s="1" t="s">
        <v>711</v>
      </c>
      <c r="G6" s="1">
        <v>1</v>
      </c>
      <c r="H6" s="1">
        <v>0</v>
      </c>
      <c r="I6" s="1">
        <v>0.4</v>
      </c>
      <c r="J6" s="1">
        <v>0.3</v>
      </c>
      <c r="K6" s="1">
        <v>0</v>
      </c>
      <c r="L6" s="1">
        <f t="shared" si="0"/>
        <v>269701.09687193925</v>
      </c>
      <c r="M6" s="1">
        <f t="shared" si="1"/>
        <v>35.082149999999999</v>
      </c>
      <c r="N6" s="1">
        <v>852.08649999999989</v>
      </c>
      <c r="O6" s="1" t="s">
        <v>828</v>
      </c>
      <c r="P6" s="1">
        <v>2075</v>
      </c>
      <c r="Q6" s="1">
        <f t="shared" si="2"/>
        <v>208624.59687193923</v>
      </c>
      <c r="R6" s="1"/>
    </row>
    <row r="7" spans="1:18" x14ac:dyDescent="0.2">
      <c r="A7" t="s">
        <v>714</v>
      </c>
      <c r="B7" t="s">
        <v>1427</v>
      </c>
      <c r="C7" t="s">
        <v>35</v>
      </c>
      <c r="D7" t="s">
        <v>1609</v>
      </c>
      <c r="E7" s="1" t="s">
        <v>717</v>
      </c>
      <c r="F7" s="1" t="s">
        <v>718</v>
      </c>
      <c r="G7" s="1">
        <v>1</v>
      </c>
      <c r="H7" s="1">
        <v>0</v>
      </c>
      <c r="I7" s="1">
        <v>0.4</v>
      </c>
      <c r="J7" s="1">
        <v>0.3</v>
      </c>
      <c r="K7" s="1">
        <v>0</v>
      </c>
      <c r="L7" s="1">
        <f t="shared" si="0"/>
        <v>384186.99856009858</v>
      </c>
      <c r="M7" s="1">
        <f t="shared" si="1"/>
        <v>12.945789999999999</v>
      </c>
      <c r="N7" s="1">
        <v>963.87174000000005</v>
      </c>
      <c r="O7" s="1" t="s">
        <v>828</v>
      </c>
      <c r="P7" s="1">
        <v>2075</v>
      </c>
      <c r="Q7" s="1">
        <f t="shared" si="2"/>
        <v>314086.99856009858</v>
      </c>
      <c r="R7" s="1"/>
    </row>
    <row r="8" spans="1:18" x14ac:dyDescent="0.2">
      <c r="A8" t="s">
        <v>719</v>
      </c>
      <c r="B8" t="s">
        <v>1428</v>
      </c>
      <c r="C8" t="s">
        <v>37</v>
      </c>
      <c r="D8" t="s">
        <v>103</v>
      </c>
      <c r="E8" s="1" t="s">
        <v>37</v>
      </c>
      <c r="F8" s="1" t="s">
        <v>704</v>
      </c>
      <c r="G8" s="1">
        <v>1</v>
      </c>
      <c r="H8" s="1">
        <v>0</v>
      </c>
      <c r="I8" s="1">
        <v>2</v>
      </c>
      <c r="J8" s="1">
        <v>2</v>
      </c>
      <c r="K8" s="1">
        <v>0</v>
      </c>
      <c r="L8" s="1">
        <f t="shared" si="0"/>
        <v>74230.768632291554</v>
      </c>
      <c r="M8" s="1">
        <f t="shared" si="1"/>
        <v>163.85460308646881</v>
      </c>
      <c r="N8" s="1">
        <v>713.78216230744761</v>
      </c>
      <c r="O8" s="1" t="s">
        <v>828</v>
      </c>
      <c r="P8" s="1">
        <v>2075</v>
      </c>
      <c r="Q8" s="1">
        <f t="shared" si="2"/>
        <v>69661.86863229156</v>
      </c>
      <c r="R8" s="1"/>
    </row>
    <row r="9" spans="1:18" x14ac:dyDescent="0.2">
      <c r="A9" t="s">
        <v>721</v>
      </c>
      <c r="B9" t="s">
        <v>1429</v>
      </c>
      <c r="C9" t="s">
        <v>36</v>
      </c>
      <c r="D9" t="s">
        <v>103</v>
      </c>
      <c r="E9" s="1" t="s">
        <v>36</v>
      </c>
      <c r="F9" s="1" t="s">
        <v>711</v>
      </c>
      <c r="G9" s="1">
        <v>1</v>
      </c>
      <c r="H9" s="1">
        <v>0</v>
      </c>
      <c r="I9" s="1">
        <v>2</v>
      </c>
      <c r="J9" s="1">
        <v>2</v>
      </c>
      <c r="K9" s="1">
        <v>0</v>
      </c>
      <c r="L9" s="1">
        <f t="shared" si="0"/>
        <v>75099.736649443919</v>
      </c>
      <c r="M9" s="1">
        <f t="shared" si="1"/>
        <v>174.25527218050865</v>
      </c>
      <c r="N9" s="1">
        <v>783.10535705326959</v>
      </c>
      <c r="O9" s="1" t="s">
        <v>828</v>
      </c>
      <c r="P9" s="1">
        <v>2075</v>
      </c>
      <c r="Q9" s="1">
        <f t="shared" si="2"/>
        <v>70274.636649443913</v>
      </c>
      <c r="R9" s="1"/>
    </row>
    <row r="10" spans="1:18" x14ac:dyDescent="0.2">
      <c r="A10" t="s">
        <v>722</v>
      </c>
      <c r="B10" t="s">
        <v>1430</v>
      </c>
      <c r="C10" t="s">
        <v>35</v>
      </c>
      <c r="D10" t="s">
        <v>103</v>
      </c>
      <c r="E10" s="1" t="s">
        <v>35</v>
      </c>
      <c r="F10" s="1" t="s">
        <v>718</v>
      </c>
      <c r="G10" s="1">
        <v>1</v>
      </c>
      <c r="H10" s="1">
        <v>0</v>
      </c>
      <c r="I10" s="1">
        <v>2</v>
      </c>
      <c r="J10" s="1">
        <v>2</v>
      </c>
      <c r="K10" s="1">
        <v>0</v>
      </c>
      <c r="L10" s="1">
        <f t="shared" si="0"/>
        <v>72934.297030512986</v>
      </c>
      <c r="M10" s="1">
        <f t="shared" si="1"/>
        <v>166.5994475769275</v>
      </c>
      <c r="N10" s="1">
        <v>670.30829441599985</v>
      </c>
      <c r="O10" s="1" t="s">
        <v>828</v>
      </c>
      <c r="P10" s="1">
        <v>2075</v>
      </c>
      <c r="Q10" s="1">
        <f t="shared" si="2"/>
        <v>68664.297030512986</v>
      </c>
      <c r="R10" s="1"/>
    </row>
    <row r="11" spans="1:18" x14ac:dyDescent="0.2">
      <c r="A11" t="s">
        <v>723</v>
      </c>
      <c r="B11" t="s">
        <v>1431</v>
      </c>
      <c r="C11" t="s">
        <v>38</v>
      </c>
      <c r="D11" t="s">
        <v>103</v>
      </c>
      <c r="E11" s="1" t="s">
        <v>38</v>
      </c>
      <c r="F11" s="1" t="s">
        <v>724</v>
      </c>
      <c r="G11" s="1">
        <v>1</v>
      </c>
      <c r="H11" s="1">
        <v>0</v>
      </c>
      <c r="I11" s="1">
        <v>2</v>
      </c>
      <c r="J11" s="1">
        <v>2</v>
      </c>
      <c r="K11" s="1">
        <v>0</v>
      </c>
      <c r="L11" s="1">
        <f t="shared" si="0"/>
        <v>73671.574365723296</v>
      </c>
      <c r="M11" s="1">
        <f t="shared" si="1"/>
        <v>168.87504070893635</v>
      </c>
      <c r="N11" s="1">
        <v>744.33136677170819</v>
      </c>
      <c r="O11" s="1" t="s">
        <v>828</v>
      </c>
      <c r="P11" s="1">
        <v>2075</v>
      </c>
      <c r="Q11" s="1">
        <f t="shared" si="2"/>
        <v>69358.874365723314</v>
      </c>
      <c r="R11" s="1"/>
    </row>
    <row r="12" spans="1:18" x14ac:dyDescent="0.2">
      <c r="A12" t="s">
        <v>725</v>
      </c>
      <c r="B12" t="s">
        <v>1432</v>
      </c>
      <c r="C12" t="s">
        <v>39</v>
      </c>
      <c r="D12" t="s">
        <v>103</v>
      </c>
      <c r="E12" s="1" t="s">
        <v>39</v>
      </c>
      <c r="F12" s="1" t="s">
        <v>726</v>
      </c>
      <c r="G12" s="1">
        <v>1</v>
      </c>
      <c r="H12" s="1">
        <v>0</v>
      </c>
      <c r="I12" s="1">
        <v>2</v>
      </c>
      <c r="J12" s="1">
        <v>2</v>
      </c>
      <c r="K12" s="1">
        <v>0</v>
      </c>
      <c r="L12" s="1">
        <f t="shared" si="0"/>
        <v>73412.962242185473</v>
      </c>
      <c r="M12" s="1">
        <f t="shared" si="1"/>
        <v>174.96547833140392</v>
      </c>
      <c r="N12" s="1">
        <v>670.30829441599985</v>
      </c>
      <c r="O12" s="1" t="s">
        <v>828</v>
      </c>
      <c r="P12" s="1">
        <v>2075</v>
      </c>
      <c r="Q12" s="1">
        <f t="shared" si="2"/>
        <v>68929.462242185473</v>
      </c>
      <c r="R12" s="1"/>
    </row>
    <row r="13" spans="1:18" x14ac:dyDescent="0.2">
      <c r="A13" t="s">
        <v>727</v>
      </c>
      <c r="B13" t="s">
        <v>1433</v>
      </c>
      <c r="C13" t="s">
        <v>37</v>
      </c>
      <c r="D13" t="s">
        <v>26</v>
      </c>
      <c r="E13" s="1" t="s">
        <v>37</v>
      </c>
      <c r="F13" s="1" t="s">
        <v>704</v>
      </c>
      <c r="G13" s="1">
        <v>1</v>
      </c>
      <c r="H13" s="1">
        <v>0</v>
      </c>
      <c r="I13" s="1">
        <v>0.6</v>
      </c>
      <c r="J13" s="1">
        <v>0.8</v>
      </c>
      <c r="K13" s="1">
        <v>0</v>
      </c>
      <c r="L13" s="1">
        <f t="shared" si="0"/>
        <v>108540.93691524556</v>
      </c>
      <c r="M13" s="1">
        <f t="shared" si="1"/>
        <v>94.622872544097845</v>
      </c>
      <c r="N13" s="1">
        <v>452.23200375387347</v>
      </c>
      <c r="O13" s="1" t="s">
        <v>828</v>
      </c>
      <c r="P13" s="1">
        <v>2075</v>
      </c>
      <c r="Q13" s="1">
        <f t="shared" si="2"/>
        <v>97124.036915245568</v>
      </c>
      <c r="R13" s="1"/>
    </row>
    <row r="14" spans="1:18" x14ac:dyDescent="0.2">
      <c r="A14" t="s">
        <v>728</v>
      </c>
      <c r="B14" t="s">
        <v>1434</v>
      </c>
      <c r="C14" t="s">
        <v>36</v>
      </c>
      <c r="D14" t="s">
        <v>26</v>
      </c>
      <c r="E14" s="1" t="s">
        <v>36</v>
      </c>
      <c r="F14" s="1" t="s">
        <v>711</v>
      </c>
      <c r="G14" s="1">
        <v>1</v>
      </c>
      <c r="H14" s="1">
        <v>0</v>
      </c>
      <c r="I14" s="1">
        <v>0.6</v>
      </c>
      <c r="J14" s="1">
        <v>0.8</v>
      </c>
      <c r="K14" s="1">
        <v>0</v>
      </c>
      <c r="L14" s="1">
        <f t="shared" si="0"/>
        <v>109975.0254536553</v>
      </c>
      <c r="M14" s="1">
        <f t="shared" si="1"/>
        <v>101.36393690381169</v>
      </c>
      <c r="N14" s="1">
        <v>496.92644614973017</v>
      </c>
      <c r="O14" s="1" t="s">
        <v>828</v>
      </c>
      <c r="P14" s="1">
        <v>2075</v>
      </c>
      <c r="Q14" s="1">
        <f t="shared" si="2"/>
        <v>97917.925453655305</v>
      </c>
      <c r="R14" s="1"/>
    </row>
    <row r="15" spans="1:18" x14ac:dyDescent="0.2">
      <c r="A15" t="s">
        <v>729</v>
      </c>
      <c r="B15" t="s">
        <v>1435</v>
      </c>
      <c r="C15" t="s">
        <v>35</v>
      </c>
      <c r="D15" t="s">
        <v>26</v>
      </c>
      <c r="E15" s="1" t="s">
        <v>35</v>
      </c>
      <c r="F15" s="1" t="s">
        <v>718</v>
      </c>
      <c r="G15" s="1">
        <v>1</v>
      </c>
      <c r="H15" s="1">
        <v>0</v>
      </c>
      <c r="I15" s="1">
        <v>0.6</v>
      </c>
      <c r="J15" s="1">
        <v>0.8</v>
      </c>
      <c r="K15" s="1">
        <v>0</v>
      </c>
      <c r="L15" s="1">
        <f t="shared" si="0"/>
        <v>106570.06466189529</v>
      </c>
      <c r="M15" s="1">
        <f t="shared" si="1"/>
        <v>96.351143734612677</v>
      </c>
      <c r="N15" s="1">
        <v>424.20328564121758</v>
      </c>
      <c r="O15" s="1" t="s">
        <v>828</v>
      </c>
      <c r="P15" s="1">
        <v>2075</v>
      </c>
      <c r="Q15" s="1">
        <f t="shared" si="2"/>
        <v>95900.064661895289</v>
      </c>
      <c r="R15" s="1"/>
    </row>
    <row r="16" spans="1:18" x14ac:dyDescent="0.2">
      <c r="A16" t="s">
        <v>730</v>
      </c>
      <c r="B16" t="s">
        <v>1436</v>
      </c>
      <c r="C16" t="s">
        <v>38</v>
      </c>
      <c r="D16" t="s">
        <v>26</v>
      </c>
      <c r="E16" s="1" t="s">
        <v>38</v>
      </c>
      <c r="F16" s="1" t="s">
        <v>724</v>
      </c>
      <c r="G16" s="1">
        <v>1</v>
      </c>
      <c r="H16" s="1">
        <v>0</v>
      </c>
      <c r="I16" s="1">
        <v>0.6</v>
      </c>
      <c r="J16" s="1">
        <v>0.8</v>
      </c>
      <c r="K16" s="1">
        <v>0</v>
      </c>
      <c r="L16" s="1">
        <f t="shared" si="0"/>
        <v>107416.62212741996</v>
      </c>
      <c r="M16" s="1">
        <f t="shared" si="1"/>
        <v>101.70793480202677</v>
      </c>
      <c r="N16" s="1">
        <v>471.92785972492896</v>
      </c>
      <c r="O16" s="1" t="s">
        <v>828</v>
      </c>
      <c r="P16" s="1">
        <v>2075</v>
      </c>
      <c r="Q16" s="1">
        <f t="shared" si="2"/>
        <v>96639.922127419966</v>
      </c>
      <c r="R16" s="1"/>
    </row>
    <row r="17" spans="1:18" x14ac:dyDescent="0.2">
      <c r="A17" t="s">
        <v>731</v>
      </c>
      <c r="B17" t="s">
        <v>1437</v>
      </c>
      <c r="C17" t="s">
        <v>39</v>
      </c>
      <c r="D17" t="s">
        <v>26</v>
      </c>
      <c r="E17" s="1" t="s">
        <v>39</v>
      </c>
      <c r="F17" s="1" t="s">
        <v>726</v>
      </c>
      <c r="G17" s="1">
        <v>1</v>
      </c>
      <c r="H17" s="1">
        <v>0</v>
      </c>
      <c r="I17" s="1">
        <v>0.6</v>
      </c>
      <c r="J17" s="1">
        <v>0.8</v>
      </c>
      <c r="K17" s="1">
        <v>0</v>
      </c>
      <c r="L17" s="1">
        <f t="shared" si="0"/>
        <v>107527.21295272243</v>
      </c>
      <c r="M17" s="1">
        <f t="shared" si="1"/>
        <v>109.5419970599557</v>
      </c>
      <c r="N17" s="1">
        <v>424.20328564121758</v>
      </c>
      <c r="O17" s="1" t="s">
        <v>828</v>
      </c>
      <c r="P17" s="1">
        <v>2075</v>
      </c>
      <c r="Q17" s="1">
        <f t="shared" si="2"/>
        <v>96323.712952722432</v>
      </c>
      <c r="R17" s="1"/>
    </row>
    <row r="18" spans="1:18" x14ac:dyDescent="0.2">
      <c r="A18" t="s">
        <v>732</v>
      </c>
      <c r="B18" t="s">
        <v>1438</v>
      </c>
      <c r="C18" t="s">
        <v>35</v>
      </c>
      <c r="D18" t="s">
        <v>733</v>
      </c>
      <c r="E18" s="1" t="s">
        <v>35</v>
      </c>
      <c r="F18" s="1" t="s">
        <v>718</v>
      </c>
      <c r="G18" s="1">
        <v>1</v>
      </c>
      <c r="H18" s="1">
        <v>0</v>
      </c>
      <c r="I18" s="1">
        <v>0.6</v>
      </c>
      <c r="J18" s="1">
        <v>0.8</v>
      </c>
      <c r="K18" s="1">
        <v>0</v>
      </c>
      <c r="L18" s="1">
        <f t="shared" si="0"/>
        <v>934404.04138291115</v>
      </c>
      <c r="M18" s="1">
        <f t="shared" si="1"/>
        <v>15.646700000000001</v>
      </c>
      <c r="N18" s="1">
        <v>1351.0510000000002</v>
      </c>
      <c r="O18" s="1" t="s">
        <v>828</v>
      </c>
      <c r="P18" s="1">
        <v>2075</v>
      </c>
      <c r="Q18" s="1">
        <f t="shared" si="2"/>
        <v>800704.04138291127</v>
      </c>
      <c r="R18" s="1"/>
    </row>
    <row r="19" spans="1:18" x14ac:dyDescent="0.2">
      <c r="A19" t="s">
        <v>734</v>
      </c>
      <c r="B19" t="s">
        <v>1439</v>
      </c>
      <c r="C19" t="s">
        <v>37</v>
      </c>
      <c r="D19" t="s">
        <v>733</v>
      </c>
      <c r="E19" s="1" t="s">
        <v>37</v>
      </c>
      <c r="F19" s="1" t="s">
        <v>704</v>
      </c>
      <c r="G19" s="1">
        <v>1</v>
      </c>
      <c r="H19" s="1">
        <v>0</v>
      </c>
      <c r="I19" s="1">
        <v>0.6</v>
      </c>
      <c r="J19" s="1">
        <v>0.8</v>
      </c>
      <c r="K19" s="1">
        <v>0</v>
      </c>
      <c r="L19" s="1">
        <f t="shared" si="0"/>
        <v>986146.33394125348</v>
      </c>
      <c r="M19" s="1">
        <f t="shared" si="1"/>
        <v>16.245200000000004</v>
      </c>
      <c r="N19" s="1">
        <v>1351.0510000000002</v>
      </c>
      <c r="O19" s="1" t="s">
        <v>828</v>
      </c>
      <c r="P19" s="1">
        <v>2075</v>
      </c>
      <c r="Q19" s="1">
        <f t="shared" si="2"/>
        <v>843087.33394125348</v>
      </c>
      <c r="R19" s="1"/>
    </row>
    <row r="20" spans="1:18" x14ac:dyDescent="0.2">
      <c r="A20" t="s">
        <v>735</v>
      </c>
      <c r="B20" t="s">
        <v>1440</v>
      </c>
      <c r="C20" t="s">
        <v>36</v>
      </c>
      <c r="D20" t="s">
        <v>733</v>
      </c>
      <c r="E20" s="1" t="s">
        <v>36</v>
      </c>
      <c r="F20" s="1" t="s">
        <v>711</v>
      </c>
      <c r="G20" s="1">
        <v>1</v>
      </c>
      <c r="H20" s="1">
        <v>0</v>
      </c>
      <c r="I20" s="1">
        <v>0.6</v>
      </c>
      <c r="J20" s="1">
        <v>0.8</v>
      </c>
      <c r="K20" s="1">
        <v>0</v>
      </c>
      <c r="L20" s="1">
        <f t="shared" si="0"/>
        <v>1027404.070004844</v>
      </c>
      <c r="M20" s="1">
        <f t="shared" si="1"/>
        <v>16.758200000000002</v>
      </c>
      <c r="N20" s="1">
        <v>1351.0510000000002</v>
      </c>
      <c r="O20" s="1" t="s">
        <v>828</v>
      </c>
      <c r="P20" s="1">
        <v>2075</v>
      </c>
      <c r="Q20" s="1">
        <f t="shared" si="2"/>
        <v>876323.07000484411</v>
      </c>
      <c r="R20" s="1"/>
    </row>
    <row r="21" spans="1:18" x14ac:dyDescent="0.2">
      <c r="A21" t="s">
        <v>736</v>
      </c>
      <c r="B21" t="s">
        <v>1441</v>
      </c>
      <c r="C21" t="s">
        <v>38</v>
      </c>
      <c r="D21" t="s">
        <v>733</v>
      </c>
      <c r="E21" s="1" t="s">
        <v>38</v>
      </c>
      <c r="F21" s="1" t="s">
        <v>724</v>
      </c>
      <c r="G21" s="1">
        <v>1</v>
      </c>
      <c r="H21" s="1">
        <v>0</v>
      </c>
      <c r="I21" s="1">
        <v>0.6</v>
      </c>
      <c r="J21" s="1">
        <v>0.8</v>
      </c>
      <c r="K21" s="1">
        <v>0</v>
      </c>
      <c r="L21" s="1">
        <f t="shared" si="0"/>
        <v>944116.60224998218</v>
      </c>
      <c r="M21" s="1">
        <f t="shared" si="1"/>
        <v>15.732200000000001</v>
      </c>
      <c r="N21" s="1">
        <v>1351.0510000000002</v>
      </c>
      <c r="O21" s="1" t="s">
        <v>828</v>
      </c>
      <c r="P21" s="1">
        <v>2075</v>
      </c>
      <c r="Q21" s="1">
        <f t="shared" si="2"/>
        <v>809079.6022499823</v>
      </c>
      <c r="R21" s="1"/>
    </row>
    <row r="22" spans="1:18" x14ac:dyDescent="0.2">
      <c r="A22" t="s">
        <v>737</v>
      </c>
      <c r="B22" t="s">
        <v>1442</v>
      </c>
      <c r="C22" t="s">
        <v>39</v>
      </c>
      <c r="D22" t="s">
        <v>733</v>
      </c>
      <c r="E22" s="1" t="s">
        <v>39</v>
      </c>
      <c r="F22" s="1" t="s">
        <v>726</v>
      </c>
      <c r="G22" s="1">
        <v>1</v>
      </c>
      <c r="H22" s="1">
        <v>0</v>
      </c>
      <c r="I22" s="1">
        <v>0.6</v>
      </c>
      <c r="J22" s="1">
        <v>0.8</v>
      </c>
      <c r="K22" s="1">
        <v>0</v>
      </c>
      <c r="L22" s="1">
        <f t="shared" si="0"/>
        <v>970845.80661277357</v>
      </c>
      <c r="M22" s="1">
        <f t="shared" si="1"/>
        <v>16.074200000000001</v>
      </c>
      <c r="N22" s="1">
        <v>1351.0510000000002</v>
      </c>
      <c r="O22" s="1" t="s">
        <v>828</v>
      </c>
      <c r="P22" s="1">
        <v>2075</v>
      </c>
      <c r="Q22" s="1">
        <f t="shared" si="2"/>
        <v>830460.80661277357</v>
      </c>
      <c r="R22" s="1"/>
    </row>
    <row r="23" spans="1:18" x14ac:dyDescent="0.2">
      <c r="E23" s="1"/>
      <c r="F23" s="1"/>
      <c r="G23" s="1"/>
      <c r="H23" s="1"/>
      <c r="I23" s="1"/>
      <c r="J23" s="1"/>
      <c r="K23" s="1"/>
      <c r="L23" s="1"/>
      <c r="M23" s="1"/>
      <c r="N23" s="1"/>
      <c r="O23" s="1"/>
      <c r="P23" s="1"/>
      <c r="Q23" s="1"/>
      <c r="R23" s="1"/>
    </row>
    <row r="24" spans="1:18" x14ac:dyDescent="0.2">
      <c r="E24" s="1"/>
      <c r="F24" s="1"/>
      <c r="G24" s="1"/>
      <c r="H24" s="1"/>
      <c r="I24" s="1"/>
      <c r="J24" s="1"/>
      <c r="K24" s="1"/>
      <c r="L24" s="1"/>
      <c r="M24" s="1"/>
      <c r="N24" s="1"/>
      <c r="O24" s="1"/>
      <c r="P24" s="1"/>
      <c r="Q24" s="1"/>
      <c r="R24" s="1"/>
    </row>
    <row r="25" spans="1:18" x14ac:dyDescent="0.2">
      <c r="E25" s="1"/>
      <c r="F25" s="1"/>
      <c r="G25" s="1"/>
      <c r="H25" s="1"/>
      <c r="I25" s="1"/>
      <c r="J25" s="1"/>
      <c r="K25" s="1"/>
      <c r="L25" s="1"/>
      <c r="M25" s="1"/>
      <c r="N25" s="1"/>
      <c r="O25" s="1"/>
      <c r="P25" s="1"/>
      <c r="Q25" s="1"/>
      <c r="R2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9"/>
  <sheetViews>
    <sheetView topLeftCell="A16" workbookViewId="0">
      <selection activeCell="G200" sqref="G200"/>
    </sheetView>
  </sheetViews>
  <sheetFormatPr baseColWidth="10" defaultColWidth="11" defaultRowHeight="16" x14ac:dyDescent="0.2"/>
  <cols>
    <col min="1" max="1" width="31.6640625" customWidth="1"/>
    <col min="2" max="3" width="11.6640625" customWidth="1"/>
    <col min="4" max="4" width="13.33203125" customWidth="1"/>
    <col min="6" max="6" width="24.33203125" customWidth="1"/>
    <col min="7" max="7" width="29.33203125" customWidth="1"/>
    <col min="8" max="8" width="13.5" customWidth="1"/>
    <col min="9" max="9" width="12.6640625" customWidth="1"/>
    <col min="13" max="13" width="15.5" customWidth="1"/>
  </cols>
  <sheetData>
    <row r="1" spans="1:13" x14ac:dyDescent="0.2">
      <c r="A1" s="1" t="s">
        <v>100</v>
      </c>
      <c r="B1" s="1" t="s">
        <v>25</v>
      </c>
      <c r="C1" s="1" t="s">
        <v>112</v>
      </c>
      <c r="D1" s="1" t="s">
        <v>10</v>
      </c>
      <c r="E1" s="1" t="s">
        <v>11</v>
      </c>
      <c r="F1" s="1" t="s">
        <v>572</v>
      </c>
      <c r="G1" s="1" t="s">
        <v>2</v>
      </c>
      <c r="H1" s="1" t="s">
        <v>20</v>
      </c>
      <c r="I1" s="1" t="s">
        <v>549</v>
      </c>
      <c r="J1" s="1" t="s">
        <v>28</v>
      </c>
      <c r="K1" s="1" t="s">
        <v>829</v>
      </c>
      <c r="L1" s="1" t="s">
        <v>1612</v>
      </c>
      <c r="M1" s="1" t="s">
        <v>1900</v>
      </c>
    </row>
    <row r="2" spans="1:13" x14ac:dyDescent="0.2">
      <c r="A2" s="1" t="s">
        <v>429</v>
      </c>
      <c r="B2" s="1" t="s">
        <v>1089</v>
      </c>
      <c r="C2" s="1" t="s">
        <v>36</v>
      </c>
      <c r="D2" s="1" t="s">
        <v>575</v>
      </c>
      <c r="E2" s="1">
        <v>113</v>
      </c>
      <c r="F2" s="1" t="s">
        <v>1419</v>
      </c>
      <c r="G2" s="1" t="s">
        <v>1282</v>
      </c>
      <c r="H2" s="1">
        <v>1</v>
      </c>
      <c r="I2" s="1">
        <v>5177660</v>
      </c>
      <c r="J2" s="1">
        <v>2.71</v>
      </c>
      <c r="K2" s="1" t="s">
        <v>828</v>
      </c>
      <c r="L2" s="1">
        <v>2040</v>
      </c>
      <c r="M2" s="1">
        <v>0</v>
      </c>
    </row>
    <row r="3" spans="1:13" x14ac:dyDescent="0.2">
      <c r="A3" s="1" t="s">
        <v>576</v>
      </c>
      <c r="B3" s="1" t="s">
        <v>1090</v>
      </c>
      <c r="C3" s="1" t="s">
        <v>36</v>
      </c>
      <c r="D3" s="1" t="s">
        <v>575</v>
      </c>
      <c r="E3" s="1">
        <v>113.19</v>
      </c>
      <c r="F3" s="1" t="s">
        <v>1418</v>
      </c>
      <c r="G3" s="1" t="s">
        <v>1283</v>
      </c>
      <c r="H3" s="1">
        <v>1</v>
      </c>
      <c r="I3" s="1">
        <v>5186365.8</v>
      </c>
      <c r="J3" s="1">
        <v>2.71</v>
      </c>
      <c r="K3" s="1" t="s">
        <v>828</v>
      </c>
      <c r="L3" s="1">
        <v>2049</v>
      </c>
      <c r="M3" s="1">
        <v>0</v>
      </c>
    </row>
    <row r="4" spans="1:13" x14ac:dyDescent="0.2">
      <c r="A4" s="1" t="s">
        <v>577</v>
      </c>
      <c r="B4" s="1" t="s">
        <v>1091</v>
      </c>
      <c r="C4" s="1" t="s">
        <v>36</v>
      </c>
      <c r="D4" s="1" t="s">
        <v>575</v>
      </c>
      <c r="E4" s="1">
        <v>140.69999999999999</v>
      </c>
      <c r="F4" s="1" t="s">
        <v>1417</v>
      </c>
      <c r="G4" s="1" t="s">
        <v>1284</v>
      </c>
      <c r="H4" s="1">
        <v>1</v>
      </c>
      <c r="I4" s="1">
        <v>6446874</v>
      </c>
      <c r="J4" s="1">
        <v>2.71</v>
      </c>
      <c r="K4" s="1" t="s">
        <v>828</v>
      </c>
      <c r="L4" s="1">
        <v>2040</v>
      </c>
      <c r="M4" s="1">
        <v>0</v>
      </c>
    </row>
    <row r="5" spans="1:13" x14ac:dyDescent="0.2">
      <c r="A5" s="1" t="s">
        <v>578</v>
      </c>
      <c r="B5" s="1" t="s">
        <v>1092</v>
      </c>
      <c r="C5" s="1" t="s">
        <v>36</v>
      </c>
      <c r="D5" s="1" t="s">
        <v>575</v>
      </c>
      <c r="E5" s="1">
        <v>96.04</v>
      </c>
      <c r="F5" s="1" t="s">
        <v>1416</v>
      </c>
      <c r="G5" s="1" t="s">
        <v>1285</v>
      </c>
      <c r="H5" s="1">
        <v>1</v>
      </c>
      <c r="I5" s="1">
        <v>4400552.8000000007</v>
      </c>
      <c r="J5" s="1">
        <v>2.71</v>
      </c>
      <c r="K5" s="1" t="s">
        <v>828</v>
      </c>
      <c r="L5" s="1">
        <v>2043</v>
      </c>
      <c r="M5" s="1">
        <v>0</v>
      </c>
    </row>
    <row r="6" spans="1:13" x14ac:dyDescent="0.2">
      <c r="A6" s="1" t="s">
        <v>579</v>
      </c>
      <c r="B6" s="1" t="s">
        <v>1093</v>
      </c>
      <c r="C6" s="1" t="s">
        <v>36</v>
      </c>
      <c r="D6" s="1" t="s">
        <v>575</v>
      </c>
      <c r="E6" s="1">
        <v>30</v>
      </c>
      <c r="F6" s="1" t="s">
        <v>1415</v>
      </c>
      <c r="G6" s="1" t="s">
        <v>1286</v>
      </c>
      <c r="H6" s="1">
        <v>1</v>
      </c>
      <c r="I6" s="1">
        <v>1374600</v>
      </c>
      <c r="J6" s="1">
        <v>2.71</v>
      </c>
      <c r="K6" s="1" t="s">
        <v>828</v>
      </c>
      <c r="L6" s="1">
        <v>2038</v>
      </c>
      <c r="M6" s="1">
        <v>0</v>
      </c>
    </row>
    <row r="7" spans="1:13" x14ac:dyDescent="0.2">
      <c r="A7" s="1" t="s">
        <v>580</v>
      </c>
      <c r="B7" s="1" t="s">
        <v>1094</v>
      </c>
      <c r="C7" s="1" t="s">
        <v>36</v>
      </c>
      <c r="D7" s="1" t="s">
        <v>575</v>
      </c>
      <c r="E7" s="1">
        <v>165.5</v>
      </c>
      <c r="F7" s="1" t="s">
        <v>1373</v>
      </c>
      <c r="G7" s="1" t="s">
        <v>1287</v>
      </c>
      <c r="H7" s="1">
        <v>1</v>
      </c>
      <c r="I7" s="1">
        <v>7583210</v>
      </c>
      <c r="J7" s="1">
        <v>2.71</v>
      </c>
      <c r="K7" s="1" t="s">
        <v>828</v>
      </c>
      <c r="L7" s="1">
        <v>2100</v>
      </c>
      <c r="M7" s="1">
        <v>0</v>
      </c>
    </row>
    <row r="8" spans="1:13" x14ac:dyDescent="0.2">
      <c r="A8" s="1" t="s">
        <v>581</v>
      </c>
      <c r="B8" s="1" t="s">
        <v>1095</v>
      </c>
      <c r="C8" s="1" t="s">
        <v>36</v>
      </c>
      <c r="D8" s="1" t="s">
        <v>575</v>
      </c>
      <c r="E8" s="1">
        <v>46.5</v>
      </c>
      <c r="F8" s="1" t="s">
        <v>1414</v>
      </c>
      <c r="G8" s="1" t="s">
        <v>1288</v>
      </c>
      <c r="H8" s="1">
        <v>1</v>
      </c>
      <c r="I8" s="1">
        <v>2130630</v>
      </c>
      <c r="J8" s="1">
        <v>2.71</v>
      </c>
      <c r="K8" s="1" t="s">
        <v>828</v>
      </c>
      <c r="L8" s="1">
        <v>2036</v>
      </c>
      <c r="M8" s="1">
        <v>0</v>
      </c>
    </row>
    <row r="9" spans="1:13" x14ac:dyDescent="0.2">
      <c r="A9" s="1" t="s">
        <v>582</v>
      </c>
      <c r="B9" s="1" t="s">
        <v>1096</v>
      </c>
      <c r="C9" s="1" t="s">
        <v>36</v>
      </c>
      <c r="D9" s="1" t="s">
        <v>575</v>
      </c>
      <c r="E9" s="1">
        <v>198.94</v>
      </c>
      <c r="F9" s="1" t="s">
        <v>1413</v>
      </c>
      <c r="G9" s="1" t="s">
        <v>1289</v>
      </c>
      <c r="H9" s="1">
        <v>1</v>
      </c>
      <c r="I9" s="1">
        <v>9115430.8000000007</v>
      </c>
      <c r="J9" s="1">
        <v>2.71</v>
      </c>
      <c r="K9" s="1" t="s">
        <v>828</v>
      </c>
      <c r="L9" s="1">
        <v>2043</v>
      </c>
      <c r="M9" s="1">
        <v>0</v>
      </c>
    </row>
    <row r="10" spans="1:13" x14ac:dyDescent="0.2">
      <c r="A10" s="1" t="s">
        <v>583</v>
      </c>
      <c r="B10" s="1" t="s">
        <v>1097</v>
      </c>
      <c r="C10" s="1" t="s">
        <v>36</v>
      </c>
      <c r="D10" s="1" t="s">
        <v>575</v>
      </c>
      <c r="E10" s="1">
        <v>270</v>
      </c>
      <c r="F10" s="1" t="s">
        <v>1412</v>
      </c>
      <c r="G10" s="1" t="s">
        <v>1290</v>
      </c>
      <c r="H10" s="1">
        <v>1</v>
      </c>
      <c r="I10" s="1">
        <v>12371400</v>
      </c>
      <c r="J10" s="1">
        <v>2.71</v>
      </c>
      <c r="K10" s="1" t="s">
        <v>828</v>
      </c>
      <c r="L10" s="1">
        <v>2037</v>
      </c>
      <c r="M10" s="1">
        <v>0</v>
      </c>
    </row>
    <row r="11" spans="1:13" x14ac:dyDescent="0.2">
      <c r="A11" s="1" t="s">
        <v>584</v>
      </c>
      <c r="B11" s="1" t="s">
        <v>1098</v>
      </c>
      <c r="C11" s="1" t="s">
        <v>36</v>
      </c>
      <c r="D11" s="1" t="s">
        <v>575</v>
      </c>
      <c r="E11" s="1">
        <v>106.8</v>
      </c>
      <c r="F11" s="1" t="s">
        <v>1411</v>
      </c>
      <c r="G11" s="1" t="s">
        <v>1291</v>
      </c>
      <c r="H11" s="1">
        <v>1</v>
      </c>
      <c r="I11" s="1">
        <v>4893576</v>
      </c>
      <c r="J11" s="1">
        <v>2.71</v>
      </c>
      <c r="K11" s="1" t="s">
        <v>828</v>
      </c>
      <c r="L11" s="1">
        <v>2040</v>
      </c>
      <c r="M11" s="1">
        <v>0</v>
      </c>
    </row>
    <row r="12" spans="1:13" x14ac:dyDescent="0.2">
      <c r="A12" s="1" t="s">
        <v>440</v>
      </c>
      <c r="B12" s="1" t="s">
        <v>1099</v>
      </c>
      <c r="C12" s="1" t="s">
        <v>36</v>
      </c>
      <c r="D12" s="1" t="s">
        <v>575</v>
      </c>
      <c r="E12" s="1">
        <v>172.48</v>
      </c>
      <c r="F12" s="1" t="s">
        <v>1368</v>
      </c>
      <c r="G12" s="1" t="s">
        <v>1292</v>
      </c>
      <c r="H12" s="1">
        <v>1</v>
      </c>
      <c r="I12" s="1">
        <v>7903033.5999999996</v>
      </c>
      <c r="J12" s="1">
        <v>2.71</v>
      </c>
      <c r="K12" s="1" t="s">
        <v>828</v>
      </c>
      <c r="L12" s="1">
        <v>2037</v>
      </c>
      <c r="M12" s="1">
        <v>0</v>
      </c>
    </row>
    <row r="13" spans="1:13" x14ac:dyDescent="0.2">
      <c r="A13" s="1" t="s">
        <v>585</v>
      </c>
      <c r="B13" s="1" t="s">
        <v>1100</v>
      </c>
      <c r="C13" s="1" t="s">
        <v>36</v>
      </c>
      <c r="D13" s="1" t="s">
        <v>575</v>
      </c>
      <c r="E13" s="1">
        <v>48.3</v>
      </c>
      <c r="F13" s="1" t="s">
        <v>1410</v>
      </c>
      <c r="G13" s="1" t="s">
        <v>1293</v>
      </c>
      <c r="H13" s="1">
        <v>1</v>
      </c>
      <c r="I13" s="1">
        <v>2213106</v>
      </c>
      <c r="J13" s="1">
        <v>2.71</v>
      </c>
      <c r="K13" s="1" t="s">
        <v>828</v>
      </c>
      <c r="L13" s="1">
        <v>2041</v>
      </c>
      <c r="M13" s="1">
        <v>0</v>
      </c>
    </row>
    <row r="14" spans="1:13" x14ac:dyDescent="0.2">
      <c r="A14" s="1" t="s">
        <v>586</v>
      </c>
      <c r="B14" s="1" t="s">
        <v>1101</v>
      </c>
      <c r="C14" s="1" t="s">
        <v>37</v>
      </c>
      <c r="D14" s="1" t="s">
        <v>575</v>
      </c>
      <c r="E14" s="1">
        <v>180.518</v>
      </c>
      <c r="F14" s="1" t="s">
        <v>586</v>
      </c>
      <c r="G14" s="1" t="s">
        <v>1294</v>
      </c>
      <c r="H14" s="1">
        <v>1</v>
      </c>
      <c r="I14" s="1">
        <v>8271334.7599999998</v>
      </c>
      <c r="J14" s="1">
        <v>2.71</v>
      </c>
      <c r="K14" s="1" t="s">
        <v>828</v>
      </c>
      <c r="L14" s="1">
        <v>2043</v>
      </c>
      <c r="M14" s="1">
        <v>0</v>
      </c>
    </row>
    <row r="15" spans="1:13" x14ac:dyDescent="0.2">
      <c r="A15" s="1" t="s">
        <v>587</v>
      </c>
      <c r="B15" s="1" t="s">
        <v>1102</v>
      </c>
      <c r="C15" s="1" t="s">
        <v>38</v>
      </c>
      <c r="D15" s="1" t="s">
        <v>575</v>
      </c>
      <c r="E15" s="1">
        <v>46</v>
      </c>
      <c r="F15" s="1" t="s">
        <v>1409</v>
      </c>
      <c r="G15" s="1" t="s">
        <v>1295</v>
      </c>
      <c r="H15" s="1">
        <v>1</v>
      </c>
      <c r="I15" s="1">
        <v>2107720</v>
      </c>
      <c r="J15" s="1">
        <v>2.71</v>
      </c>
      <c r="K15" s="1" t="s">
        <v>828</v>
      </c>
      <c r="L15" s="1">
        <v>2030</v>
      </c>
      <c r="M15" s="1">
        <v>0</v>
      </c>
    </row>
    <row r="16" spans="1:13" x14ac:dyDescent="0.2">
      <c r="A16" s="1" t="s">
        <v>588</v>
      </c>
      <c r="B16" s="1" t="s">
        <v>1103</v>
      </c>
      <c r="C16" s="1" t="s">
        <v>38</v>
      </c>
      <c r="D16" s="1" t="s">
        <v>575</v>
      </c>
      <c r="E16" s="1">
        <v>66</v>
      </c>
      <c r="F16" s="1" t="s">
        <v>1408</v>
      </c>
      <c r="G16" s="1" t="s">
        <v>1296</v>
      </c>
      <c r="H16" s="1">
        <v>1</v>
      </c>
      <c r="I16" s="1">
        <v>3024120</v>
      </c>
      <c r="J16" s="1">
        <v>2.71</v>
      </c>
      <c r="K16" s="1" t="s">
        <v>828</v>
      </c>
      <c r="L16" s="1">
        <v>2037</v>
      </c>
      <c r="M16" s="1">
        <v>0</v>
      </c>
    </row>
    <row r="17" spans="1:13" x14ac:dyDescent="0.2">
      <c r="A17" s="1" t="s">
        <v>589</v>
      </c>
      <c r="B17" s="1" t="s">
        <v>1104</v>
      </c>
      <c r="C17" s="1" t="s">
        <v>38</v>
      </c>
      <c r="D17" s="1" t="s">
        <v>575</v>
      </c>
      <c r="E17" s="1">
        <v>56.7</v>
      </c>
      <c r="F17" s="1" t="s">
        <v>1407</v>
      </c>
      <c r="G17" s="1" t="s">
        <v>1297</v>
      </c>
      <c r="H17" s="1">
        <v>1</v>
      </c>
      <c r="I17" s="1">
        <v>2597994</v>
      </c>
      <c r="J17" s="1">
        <v>2.71</v>
      </c>
      <c r="K17" s="1" t="s">
        <v>828</v>
      </c>
      <c r="L17" s="1">
        <v>2039</v>
      </c>
      <c r="M17" s="1">
        <v>0</v>
      </c>
    </row>
    <row r="18" spans="1:13" x14ac:dyDescent="0.2">
      <c r="A18" s="1" t="s">
        <v>460</v>
      </c>
      <c r="B18" s="1" t="s">
        <v>1105</v>
      </c>
      <c r="C18" s="1" t="s">
        <v>38</v>
      </c>
      <c r="D18" s="1" t="s">
        <v>575</v>
      </c>
      <c r="E18" s="1">
        <v>94.5</v>
      </c>
      <c r="F18" s="1" t="s">
        <v>1406</v>
      </c>
      <c r="G18" s="1" t="s">
        <v>1420</v>
      </c>
      <c r="H18" s="1">
        <v>1</v>
      </c>
      <c r="I18" s="1">
        <v>4329990</v>
      </c>
      <c r="J18" s="1">
        <v>2.71</v>
      </c>
      <c r="K18" s="1" t="s">
        <v>828</v>
      </c>
      <c r="L18" s="1">
        <v>2033</v>
      </c>
      <c r="M18" s="1">
        <v>0</v>
      </c>
    </row>
    <row r="19" spans="1:13" x14ac:dyDescent="0.2">
      <c r="A19" s="1" t="s">
        <v>461</v>
      </c>
      <c r="B19" s="1" t="s">
        <v>1106</v>
      </c>
      <c r="C19" s="1" t="s">
        <v>38</v>
      </c>
      <c r="D19" s="1" t="s">
        <v>575</v>
      </c>
      <c r="E19" s="1">
        <v>71.400000000000006</v>
      </c>
      <c r="F19" s="1" t="s">
        <v>1405</v>
      </c>
      <c r="G19" s="1" t="s">
        <v>1298</v>
      </c>
      <c r="H19" s="1">
        <v>1</v>
      </c>
      <c r="I19" s="1">
        <v>3271548</v>
      </c>
      <c r="J19" s="1">
        <v>2.71</v>
      </c>
      <c r="K19" s="1" t="s">
        <v>828</v>
      </c>
      <c r="L19" s="1">
        <v>2035</v>
      </c>
      <c r="M19" s="1">
        <v>0</v>
      </c>
    </row>
    <row r="20" spans="1:13" x14ac:dyDescent="0.2">
      <c r="A20" s="1" t="s">
        <v>470</v>
      </c>
      <c r="B20" s="1" t="s">
        <v>1107</v>
      </c>
      <c r="C20" s="1" t="s">
        <v>38</v>
      </c>
      <c r="D20" s="1" t="s">
        <v>575</v>
      </c>
      <c r="E20" s="1">
        <v>132.30000000000001</v>
      </c>
      <c r="F20" s="1" t="s">
        <v>1404</v>
      </c>
      <c r="G20" s="1" t="s">
        <v>1516</v>
      </c>
      <c r="H20" s="1">
        <v>1</v>
      </c>
      <c r="I20" s="1">
        <v>6061986.0000000009</v>
      </c>
      <c r="J20" s="1">
        <v>2.71</v>
      </c>
      <c r="K20" s="1" t="s">
        <v>828</v>
      </c>
      <c r="L20" s="1">
        <v>2036</v>
      </c>
      <c r="M20" s="1">
        <v>0</v>
      </c>
    </row>
    <row r="21" spans="1:13" x14ac:dyDescent="0.2">
      <c r="A21" s="1" t="s">
        <v>456</v>
      </c>
      <c r="B21" s="1" t="s">
        <v>1108</v>
      </c>
      <c r="C21" s="1" t="s">
        <v>38</v>
      </c>
      <c r="D21" s="1" t="s">
        <v>575</v>
      </c>
      <c r="E21" s="1">
        <v>52.5</v>
      </c>
      <c r="F21" s="1" t="s">
        <v>1403</v>
      </c>
      <c r="G21" s="1" t="s">
        <v>1517</v>
      </c>
      <c r="H21" s="1">
        <v>1</v>
      </c>
      <c r="I21" s="1">
        <v>2405550</v>
      </c>
      <c r="J21" s="1">
        <v>2.71</v>
      </c>
      <c r="K21" s="1" t="s">
        <v>828</v>
      </c>
      <c r="L21" s="1">
        <v>2036</v>
      </c>
      <c r="M21" s="1">
        <v>0</v>
      </c>
    </row>
    <row r="22" spans="1:13" x14ac:dyDescent="0.2">
      <c r="A22" s="1" t="s">
        <v>590</v>
      </c>
      <c r="B22" s="1" t="s">
        <v>1109</v>
      </c>
      <c r="C22" s="1" t="s">
        <v>38</v>
      </c>
      <c r="D22" s="1" t="s">
        <v>575</v>
      </c>
      <c r="E22" s="1">
        <v>102.4</v>
      </c>
      <c r="F22" s="1" t="s">
        <v>1402</v>
      </c>
      <c r="G22" s="1" t="s">
        <v>1299</v>
      </c>
      <c r="H22" s="1">
        <v>1</v>
      </c>
      <c r="I22" s="1">
        <v>4691968</v>
      </c>
      <c r="J22" s="1">
        <v>2.71</v>
      </c>
      <c r="K22" s="1" t="s">
        <v>828</v>
      </c>
      <c r="L22" s="1">
        <v>2056</v>
      </c>
      <c r="M22" s="1">
        <v>0</v>
      </c>
    </row>
    <row r="23" spans="1:13" x14ac:dyDescent="0.2">
      <c r="A23" s="1" t="s">
        <v>591</v>
      </c>
      <c r="B23" s="1" t="s">
        <v>1110</v>
      </c>
      <c r="C23" s="1" t="s">
        <v>38</v>
      </c>
      <c r="D23" s="1" t="s">
        <v>575</v>
      </c>
      <c r="E23" s="1">
        <v>102.4</v>
      </c>
      <c r="F23" s="1" t="s">
        <v>1402</v>
      </c>
      <c r="G23" s="1" t="s">
        <v>1300</v>
      </c>
      <c r="H23" s="1">
        <v>1</v>
      </c>
      <c r="I23" s="1">
        <v>4691968</v>
      </c>
      <c r="J23" s="1">
        <v>2.71</v>
      </c>
      <c r="K23" s="1" t="s">
        <v>828</v>
      </c>
      <c r="L23" s="1">
        <v>2057</v>
      </c>
      <c r="M23" s="1">
        <v>0</v>
      </c>
    </row>
    <row r="24" spans="1:13" x14ac:dyDescent="0.2">
      <c r="A24" s="1" t="s">
        <v>592</v>
      </c>
      <c r="B24" s="1" t="s">
        <v>1111</v>
      </c>
      <c r="C24" s="1" t="s">
        <v>38</v>
      </c>
      <c r="D24" s="1" t="s">
        <v>575</v>
      </c>
      <c r="E24" s="1">
        <v>112</v>
      </c>
      <c r="F24" s="1" t="s">
        <v>1401</v>
      </c>
      <c r="G24" s="1" t="s">
        <v>1301</v>
      </c>
      <c r="H24" s="1">
        <v>1</v>
      </c>
      <c r="I24" s="1">
        <v>5131840</v>
      </c>
      <c r="J24" s="1">
        <v>2.71</v>
      </c>
      <c r="K24" s="1" t="s">
        <v>828</v>
      </c>
      <c r="L24" s="1">
        <v>2057</v>
      </c>
      <c r="M24" s="1">
        <v>0</v>
      </c>
    </row>
    <row r="25" spans="1:13" x14ac:dyDescent="0.2">
      <c r="A25" s="1" t="s">
        <v>465</v>
      </c>
      <c r="B25" s="1" t="s">
        <v>1112</v>
      </c>
      <c r="C25" s="1" t="s">
        <v>38</v>
      </c>
      <c r="D25" s="1" t="s">
        <v>575</v>
      </c>
      <c r="E25" s="1">
        <v>80.5</v>
      </c>
      <c r="F25" s="1" t="s">
        <v>1400</v>
      </c>
      <c r="G25" s="1" t="s">
        <v>1302</v>
      </c>
      <c r="H25" s="1">
        <v>1</v>
      </c>
      <c r="I25" s="1">
        <v>3688510</v>
      </c>
      <c r="J25" s="1">
        <v>2.71</v>
      </c>
      <c r="K25" s="1" t="s">
        <v>828</v>
      </c>
      <c r="L25" s="1">
        <v>2035</v>
      </c>
      <c r="M25" s="1">
        <v>0</v>
      </c>
    </row>
    <row r="26" spans="1:13" x14ac:dyDescent="0.2">
      <c r="A26" s="1" t="s">
        <v>466</v>
      </c>
      <c r="B26" s="1" t="s">
        <v>1113</v>
      </c>
      <c r="C26" s="1" t="s">
        <v>38</v>
      </c>
      <c r="D26" s="1" t="s">
        <v>575</v>
      </c>
      <c r="E26" s="1">
        <v>159</v>
      </c>
      <c r="F26" s="1" t="s">
        <v>1400</v>
      </c>
      <c r="G26" s="1" t="s">
        <v>1303</v>
      </c>
      <c r="H26" s="1">
        <v>1</v>
      </c>
      <c r="I26" s="1">
        <v>7285380</v>
      </c>
      <c r="J26" s="1">
        <v>2.71</v>
      </c>
      <c r="K26" s="1" t="s">
        <v>828</v>
      </c>
      <c r="L26" s="1">
        <v>2038</v>
      </c>
      <c r="M26" s="1">
        <v>0</v>
      </c>
    </row>
    <row r="27" spans="1:13" x14ac:dyDescent="0.2">
      <c r="A27" s="1" t="s">
        <v>467</v>
      </c>
      <c r="B27" s="1" t="s">
        <v>1114</v>
      </c>
      <c r="C27" s="1" t="s">
        <v>38</v>
      </c>
      <c r="D27" s="1" t="s">
        <v>575</v>
      </c>
      <c r="E27" s="1">
        <v>39</v>
      </c>
      <c r="F27" s="1" t="s">
        <v>1400</v>
      </c>
      <c r="G27" s="1" t="s">
        <v>1304</v>
      </c>
      <c r="H27" s="1">
        <v>1</v>
      </c>
      <c r="I27" s="1">
        <v>1786980</v>
      </c>
      <c r="J27" s="1">
        <v>2.71</v>
      </c>
      <c r="K27" s="1" t="s">
        <v>828</v>
      </c>
      <c r="L27" s="1">
        <v>2040</v>
      </c>
      <c r="M27" s="1">
        <v>0</v>
      </c>
    </row>
    <row r="28" spans="1:13" x14ac:dyDescent="0.2">
      <c r="A28" s="1" t="s">
        <v>593</v>
      </c>
      <c r="B28" s="1" t="s">
        <v>1115</v>
      </c>
      <c r="C28" s="1" t="s">
        <v>38</v>
      </c>
      <c r="D28" s="1" t="s">
        <v>575</v>
      </c>
      <c r="E28" s="1">
        <v>126</v>
      </c>
      <c r="F28" s="1" t="s">
        <v>1336</v>
      </c>
      <c r="G28" s="1" t="s">
        <v>1305</v>
      </c>
      <c r="H28" s="1">
        <v>1</v>
      </c>
      <c r="I28" s="1">
        <v>5773320</v>
      </c>
      <c r="J28" s="1">
        <v>2.71</v>
      </c>
      <c r="K28" s="1" t="s">
        <v>828</v>
      </c>
      <c r="L28" s="1">
        <v>2045</v>
      </c>
      <c r="M28" s="1">
        <v>0</v>
      </c>
    </row>
    <row r="29" spans="1:13" x14ac:dyDescent="0.2">
      <c r="A29" s="1" t="s">
        <v>594</v>
      </c>
      <c r="B29" s="1" t="s">
        <v>1116</v>
      </c>
      <c r="C29" s="1" t="s">
        <v>38</v>
      </c>
      <c r="D29" s="1" t="s">
        <v>575</v>
      </c>
      <c r="E29" s="1">
        <v>119.36</v>
      </c>
      <c r="F29" s="1" t="s">
        <v>1399</v>
      </c>
      <c r="G29" s="1" t="s">
        <v>1306</v>
      </c>
      <c r="H29" s="1">
        <v>1</v>
      </c>
      <c r="I29" s="1">
        <v>5469075.2000000002</v>
      </c>
      <c r="J29" s="1">
        <v>2.71</v>
      </c>
      <c r="K29" s="1" t="s">
        <v>828</v>
      </c>
      <c r="L29" s="1">
        <v>2043</v>
      </c>
      <c r="M29" s="1">
        <v>0</v>
      </c>
    </row>
    <row r="30" spans="1:13" x14ac:dyDescent="0.2">
      <c r="A30" s="1" t="s">
        <v>469</v>
      </c>
      <c r="B30" s="1" t="s">
        <v>1117</v>
      </c>
      <c r="C30" s="1" t="s">
        <v>38</v>
      </c>
      <c r="D30" s="1" t="s">
        <v>575</v>
      </c>
      <c r="E30" s="1">
        <v>70</v>
      </c>
      <c r="F30" s="1" t="s">
        <v>1398</v>
      </c>
      <c r="G30" s="1" t="s">
        <v>1307</v>
      </c>
      <c r="H30" s="1">
        <v>1</v>
      </c>
      <c r="I30" s="1">
        <v>3207400</v>
      </c>
      <c r="J30" s="1">
        <v>2.71</v>
      </c>
      <c r="K30" s="1" t="s">
        <v>828</v>
      </c>
      <c r="L30" s="1">
        <v>2036</v>
      </c>
      <c r="M30" s="1">
        <v>0</v>
      </c>
    </row>
    <row r="31" spans="1:13" x14ac:dyDescent="0.2">
      <c r="A31" s="1" t="s">
        <v>595</v>
      </c>
      <c r="B31" s="1" t="s">
        <v>1118</v>
      </c>
      <c r="C31" s="1" t="s">
        <v>38</v>
      </c>
      <c r="D31" s="1" t="s">
        <v>575</v>
      </c>
      <c r="E31" s="1">
        <v>98.7</v>
      </c>
      <c r="F31" s="1" t="s">
        <v>1397</v>
      </c>
      <c r="G31" s="1" t="s">
        <v>1445</v>
      </c>
      <c r="H31" s="1">
        <v>1</v>
      </c>
      <c r="I31" s="1">
        <v>4522434</v>
      </c>
      <c r="J31" s="1">
        <v>2.71</v>
      </c>
      <c r="K31" s="1" t="s">
        <v>828</v>
      </c>
      <c r="L31" s="1">
        <v>2028</v>
      </c>
      <c r="M31" s="1">
        <v>0</v>
      </c>
    </row>
    <row r="32" spans="1:13" x14ac:dyDescent="0.2">
      <c r="A32" s="1" t="s">
        <v>471</v>
      </c>
      <c r="B32" s="1" t="s">
        <v>1119</v>
      </c>
      <c r="C32" s="1" t="s">
        <v>38</v>
      </c>
      <c r="D32" s="1" t="s">
        <v>575</v>
      </c>
      <c r="E32" s="1">
        <v>144</v>
      </c>
      <c r="F32" s="1" t="s">
        <v>1397</v>
      </c>
      <c r="G32" s="1" t="s">
        <v>1443</v>
      </c>
      <c r="H32" s="1">
        <v>1</v>
      </c>
      <c r="I32" s="1">
        <v>6598080</v>
      </c>
      <c r="J32" s="1">
        <v>2.71</v>
      </c>
      <c r="K32" s="1" t="s">
        <v>828</v>
      </c>
      <c r="L32" s="1">
        <v>2034</v>
      </c>
      <c r="M32" s="1">
        <v>0</v>
      </c>
    </row>
    <row r="33" spans="1:13" x14ac:dyDescent="0.2">
      <c r="A33" s="1" t="s">
        <v>472</v>
      </c>
      <c r="B33" s="1" t="s">
        <v>1120</v>
      </c>
      <c r="C33" s="1" t="s">
        <v>38</v>
      </c>
      <c r="D33" s="1" t="s">
        <v>575</v>
      </c>
      <c r="E33" s="1">
        <v>126</v>
      </c>
      <c r="F33" s="1" t="s">
        <v>1396</v>
      </c>
      <c r="G33" s="1" t="s">
        <v>1444</v>
      </c>
      <c r="H33" s="1">
        <v>1</v>
      </c>
      <c r="I33" s="1">
        <v>5773320</v>
      </c>
      <c r="J33" s="1">
        <v>2.71</v>
      </c>
      <c r="K33" s="1" t="s">
        <v>828</v>
      </c>
      <c r="L33" s="1">
        <v>2034</v>
      </c>
      <c r="M33" s="1">
        <v>0</v>
      </c>
    </row>
    <row r="34" spans="1:13" x14ac:dyDescent="0.2">
      <c r="A34" s="1" t="s">
        <v>596</v>
      </c>
      <c r="B34" s="1" t="s">
        <v>1121</v>
      </c>
      <c r="C34" s="1" t="s">
        <v>38</v>
      </c>
      <c r="D34" s="1" t="s">
        <v>575</v>
      </c>
      <c r="E34" s="1">
        <v>33</v>
      </c>
      <c r="F34" s="1" t="s">
        <v>1395</v>
      </c>
      <c r="G34" s="1" t="s">
        <v>1446</v>
      </c>
      <c r="H34" s="1">
        <v>1</v>
      </c>
      <c r="I34" s="1">
        <v>1512060</v>
      </c>
      <c r="J34" s="1">
        <v>2.71</v>
      </c>
      <c r="K34" s="1" t="s">
        <v>828</v>
      </c>
      <c r="L34" s="1">
        <v>2033</v>
      </c>
      <c r="M34" s="1">
        <v>0</v>
      </c>
    </row>
    <row r="35" spans="1:13" x14ac:dyDescent="0.2">
      <c r="A35" s="1" t="s">
        <v>597</v>
      </c>
      <c r="B35" s="1" t="s">
        <v>1122</v>
      </c>
      <c r="C35" s="1" t="s">
        <v>38</v>
      </c>
      <c r="D35" s="1" t="s">
        <v>575</v>
      </c>
      <c r="E35" s="1">
        <v>130.80000000000001</v>
      </c>
      <c r="F35" s="1" t="s">
        <v>1394</v>
      </c>
      <c r="G35" s="1" t="s">
        <v>1447</v>
      </c>
      <c r="H35" s="1">
        <v>1</v>
      </c>
      <c r="I35" s="1">
        <v>5993256</v>
      </c>
      <c r="J35" s="1">
        <v>2.71</v>
      </c>
      <c r="K35" s="1" t="s">
        <v>828</v>
      </c>
      <c r="L35" s="1">
        <v>2045</v>
      </c>
      <c r="M35" s="1">
        <v>0</v>
      </c>
    </row>
    <row r="36" spans="1:13" x14ac:dyDescent="0.2">
      <c r="A36" s="1" t="s">
        <v>598</v>
      </c>
      <c r="B36" s="1" t="s">
        <v>1123</v>
      </c>
      <c r="C36" s="1" t="s">
        <v>38</v>
      </c>
      <c r="D36" s="1" t="s">
        <v>575</v>
      </c>
      <c r="E36" s="1">
        <v>90.8</v>
      </c>
      <c r="F36" s="1" t="s">
        <v>1393</v>
      </c>
      <c r="G36" s="1" t="s">
        <v>1448</v>
      </c>
      <c r="H36" s="1">
        <v>1</v>
      </c>
      <c r="I36" s="1">
        <v>4160456</v>
      </c>
      <c r="J36" s="1">
        <v>2.71</v>
      </c>
      <c r="K36" s="1" t="s">
        <v>828</v>
      </c>
      <c r="L36" s="1">
        <v>2029</v>
      </c>
      <c r="M36" s="1">
        <v>0</v>
      </c>
    </row>
    <row r="37" spans="1:13" x14ac:dyDescent="0.2">
      <c r="A37" s="1" t="s">
        <v>599</v>
      </c>
      <c r="B37" s="1" t="s">
        <v>1124</v>
      </c>
      <c r="C37" s="1" t="s">
        <v>39</v>
      </c>
      <c r="D37" s="1" t="s">
        <v>575</v>
      </c>
      <c r="E37" s="1">
        <v>168</v>
      </c>
      <c r="F37" s="1" t="s">
        <v>1392</v>
      </c>
      <c r="G37" s="1" t="s">
        <v>1449</v>
      </c>
      <c r="H37" s="1">
        <v>1</v>
      </c>
      <c r="I37" s="1">
        <v>7697760</v>
      </c>
      <c r="J37" s="1">
        <v>2.71</v>
      </c>
      <c r="K37" s="1" t="s">
        <v>828</v>
      </c>
      <c r="L37" s="1">
        <v>2050</v>
      </c>
      <c r="M37" s="1">
        <v>0</v>
      </c>
    </row>
    <row r="38" spans="1:13" x14ac:dyDescent="0.2">
      <c r="A38" s="1" t="s">
        <v>479</v>
      </c>
      <c r="B38" s="1" t="s">
        <v>1125</v>
      </c>
      <c r="C38" s="1" t="s">
        <v>39</v>
      </c>
      <c r="D38" s="1" t="s">
        <v>575</v>
      </c>
      <c r="E38" s="1">
        <v>140</v>
      </c>
      <c r="F38" s="1" t="s">
        <v>1391</v>
      </c>
      <c r="G38" s="1" t="s">
        <v>1450</v>
      </c>
      <c r="H38" s="1">
        <v>1</v>
      </c>
      <c r="I38" s="1">
        <v>6414800</v>
      </c>
      <c r="J38" s="1">
        <v>2.71</v>
      </c>
      <c r="K38" s="1" t="s">
        <v>828</v>
      </c>
      <c r="L38" s="1">
        <v>2050</v>
      </c>
      <c r="M38" s="1">
        <v>0</v>
      </c>
    </row>
    <row r="39" spans="1:13" x14ac:dyDescent="0.2">
      <c r="A39" s="1" t="s">
        <v>600</v>
      </c>
      <c r="B39" s="1" t="s">
        <v>1126</v>
      </c>
      <c r="C39" s="1" t="s">
        <v>35</v>
      </c>
      <c r="D39" s="1" t="s">
        <v>575</v>
      </c>
      <c r="E39" s="1">
        <v>240</v>
      </c>
      <c r="F39" s="1" t="s">
        <v>1390</v>
      </c>
      <c r="G39" s="1" t="s">
        <v>1451</v>
      </c>
      <c r="H39" s="1">
        <v>1</v>
      </c>
      <c r="I39" s="1">
        <v>10996800</v>
      </c>
      <c r="J39" s="1">
        <v>2.71</v>
      </c>
      <c r="K39" s="1" t="s">
        <v>828</v>
      </c>
      <c r="L39" s="1">
        <v>2047</v>
      </c>
      <c r="M39" s="1">
        <v>0</v>
      </c>
    </row>
    <row r="40" spans="1:13" x14ac:dyDescent="0.2">
      <c r="A40" s="1" t="s">
        <v>601</v>
      </c>
      <c r="B40" s="1" t="s">
        <v>1127</v>
      </c>
      <c r="C40" s="1" t="s">
        <v>35</v>
      </c>
      <c r="D40" s="1" t="s">
        <v>575</v>
      </c>
      <c r="E40" s="1">
        <v>106.6</v>
      </c>
      <c r="F40" s="1" t="s">
        <v>1389</v>
      </c>
      <c r="G40" s="1" t="s">
        <v>1452</v>
      </c>
      <c r="H40" s="1">
        <v>1</v>
      </c>
      <c r="I40" s="1">
        <v>4884411.9999999991</v>
      </c>
      <c r="J40" s="1">
        <v>2.71</v>
      </c>
      <c r="K40" s="1" t="s">
        <v>828</v>
      </c>
      <c r="L40" s="1">
        <v>2040</v>
      </c>
      <c r="M40" s="1">
        <v>0</v>
      </c>
    </row>
    <row r="41" spans="1:13" x14ac:dyDescent="0.2">
      <c r="A41" s="1" t="s">
        <v>444</v>
      </c>
      <c r="B41" s="1" t="s">
        <v>1128</v>
      </c>
      <c r="C41" s="1" t="s">
        <v>35</v>
      </c>
      <c r="D41" s="1" t="s">
        <v>575</v>
      </c>
      <c r="E41" s="1">
        <v>52.5</v>
      </c>
      <c r="F41" s="1" t="s">
        <v>1388</v>
      </c>
      <c r="G41" s="1" t="s">
        <v>1453</v>
      </c>
      <c r="H41" s="1">
        <v>1</v>
      </c>
      <c r="I41" s="1">
        <v>2405550</v>
      </c>
      <c r="J41" s="1">
        <v>2.71</v>
      </c>
      <c r="K41" s="1" t="s">
        <v>828</v>
      </c>
      <c r="L41" s="1">
        <v>2033</v>
      </c>
      <c r="M41" s="1">
        <v>0</v>
      </c>
    </row>
    <row r="42" spans="1:13" x14ac:dyDescent="0.2">
      <c r="A42" s="1" t="s">
        <v>602</v>
      </c>
      <c r="B42" s="1" t="s">
        <v>1129</v>
      </c>
      <c r="C42" s="1" t="s">
        <v>35</v>
      </c>
      <c r="D42" s="1" t="s">
        <v>575</v>
      </c>
      <c r="E42" s="1">
        <v>31.05</v>
      </c>
      <c r="F42" s="1" t="s">
        <v>1387</v>
      </c>
      <c r="G42" s="1" t="s">
        <v>1454</v>
      </c>
      <c r="H42" s="1">
        <v>1</v>
      </c>
      <c r="I42" s="1">
        <v>1422711</v>
      </c>
      <c r="J42" s="1">
        <v>2.71</v>
      </c>
      <c r="K42" s="1" t="s">
        <v>828</v>
      </c>
      <c r="L42" s="1">
        <v>2042</v>
      </c>
      <c r="M42" s="1">
        <v>0</v>
      </c>
    </row>
    <row r="43" spans="1:13" x14ac:dyDescent="0.2">
      <c r="A43" s="1" t="s">
        <v>603</v>
      </c>
      <c r="B43" s="1" t="s">
        <v>1130</v>
      </c>
      <c r="C43" s="1" t="s">
        <v>35</v>
      </c>
      <c r="D43" s="1" t="s">
        <v>575</v>
      </c>
      <c r="E43" s="1">
        <v>420</v>
      </c>
      <c r="F43" s="1" t="s">
        <v>1386</v>
      </c>
      <c r="G43" s="1" t="s">
        <v>1455</v>
      </c>
      <c r="H43" s="1">
        <v>1</v>
      </c>
      <c r="I43" s="1">
        <v>19244400</v>
      </c>
      <c r="J43" s="1">
        <v>2.71</v>
      </c>
      <c r="K43" s="1" t="s">
        <v>828</v>
      </c>
      <c r="L43" s="1">
        <v>2038</v>
      </c>
      <c r="M43" s="1">
        <v>0</v>
      </c>
    </row>
    <row r="44" spans="1:13" x14ac:dyDescent="0.2">
      <c r="A44" s="1" t="s">
        <v>604</v>
      </c>
      <c r="B44" s="1" t="s">
        <v>1131</v>
      </c>
      <c r="C44" s="1" t="s">
        <v>35</v>
      </c>
      <c r="D44" s="1" t="s">
        <v>575</v>
      </c>
      <c r="E44" s="1">
        <v>19.5</v>
      </c>
      <c r="F44" s="1" t="s">
        <v>1385</v>
      </c>
      <c r="G44" s="8" t="s">
        <v>1456</v>
      </c>
      <c r="H44" s="1">
        <v>1</v>
      </c>
      <c r="I44" s="1">
        <v>893490</v>
      </c>
      <c r="J44" s="1">
        <v>2.71</v>
      </c>
      <c r="K44" s="1" t="s">
        <v>828</v>
      </c>
      <c r="L44" s="1">
        <v>2042</v>
      </c>
      <c r="M44" s="1">
        <v>0</v>
      </c>
    </row>
    <row r="45" spans="1:13" x14ac:dyDescent="0.2">
      <c r="A45" s="1" t="s">
        <v>605</v>
      </c>
      <c r="B45" s="1" t="s">
        <v>1132</v>
      </c>
      <c r="C45" s="1" t="s">
        <v>35</v>
      </c>
      <c r="D45" s="1" t="s">
        <v>575</v>
      </c>
      <c r="E45" s="1">
        <v>138.6</v>
      </c>
      <c r="F45" s="1" t="s">
        <v>1384</v>
      </c>
      <c r="G45" s="1" t="s">
        <v>1457</v>
      </c>
      <c r="H45" s="1">
        <v>1</v>
      </c>
      <c r="I45" s="1">
        <v>6350652</v>
      </c>
      <c r="J45" s="1">
        <v>2.71</v>
      </c>
      <c r="K45" s="1" t="s">
        <v>828</v>
      </c>
      <c r="L45" s="1">
        <v>2043</v>
      </c>
      <c r="M45" s="1">
        <v>0</v>
      </c>
    </row>
    <row r="46" spans="1:13" x14ac:dyDescent="0.2">
      <c r="A46" s="1" t="s">
        <v>447</v>
      </c>
      <c r="B46" s="1" t="s">
        <v>1133</v>
      </c>
      <c r="C46" s="1" t="s">
        <v>35</v>
      </c>
      <c r="D46" s="1" t="s">
        <v>575</v>
      </c>
      <c r="E46" s="1">
        <v>131.19999999999999</v>
      </c>
      <c r="F46" s="1" t="s">
        <v>1383</v>
      </c>
      <c r="G46" s="1" t="s">
        <v>1458</v>
      </c>
      <c r="H46" s="1">
        <v>1</v>
      </c>
      <c r="I46" s="1">
        <v>6011584</v>
      </c>
      <c r="J46" s="1">
        <v>2.71</v>
      </c>
      <c r="K46" s="1" t="s">
        <v>828</v>
      </c>
      <c r="L46" s="1">
        <v>2043</v>
      </c>
      <c r="M46" s="1">
        <v>0</v>
      </c>
    </row>
    <row r="47" spans="1:13" x14ac:dyDescent="0.2">
      <c r="A47" s="1" t="s">
        <v>606</v>
      </c>
      <c r="B47" s="1" t="s">
        <v>1134</v>
      </c>
      <c r="C47" s="1" t="s">
        <v>35</v>
      </c>
      <c r="D47" s="1" t="s">
        <v>575</v>
      </c>
      <c r="E47" s="1">
        <v>67.2</v>
      </c>
      <c r="F47" s="1" t="s">
        <v>1382</v>
      </c>
      <c r="G47" s="1" t="s">
        <v>1459</v>
      </c>
      <c r="H47" s="1">
        <v>1</v>
      </c>
      <c r="I47" s="1">
        <v>3079104.0000000005</v>
      </c>
      <c r="J47" s="1">
        <v>2.71</v>
      </c>
      <c r="K47" s="1" t="s">
        <v>828</v>
      </c>
      <c r="L47" s="1">
        <v>2037</v>
      </c>
      <c r="M47" s="1">
        <v>0</v>
      </c>
    </row>
    <row r="48" spans="1:13" x14ac:dyDescent="0.2">
      <c r="A48" s="1" t="s">
        <v>607</v>
      </c>
      <c r="B48" s="1" t="s">
        <v>1135</v>
      </c>
      <c r="C48" s="1" t="s">
        <v>35</v>
      </c>
      <c r="D48" s="1" t="s">
        <v>575</v>
      </c>
      <c r="E48" s="1">
        <v>151.69999999999999</v>
      </c>
      <c r="F48" s="1" t="s">
        <v>1381</v>
      </c>
      <c r="G48" s="1" t="s">
        <v>1460</v>
      </c>
      <c r="H48" s="1">
        <v>1</v>
      </c>
      <c r="I48" s="1">
        <v>6950893.9999999991</v>
      </c>
      <c r="J48" s="1">
        <v>2.71</v>
      </c>
      <c r="K48" s="1" t="s">
        <v>828</v>
      </c>
      <c r="L48" s="1">
        <v>2010</v>
      </c>
      <c r="M48" s="1">
        <v>0</v>
      </c>
    </row>
    <row r="49" spans="1:13" x14ac:dyDescent="0.2">
      <c r="A49" s="1" t="s">
        <v>608</v>
      </c>
      <c r="B49" s="1" t="s">
        <v>1136</v>
      </c>
      <c r="C49" s="1" t="s">
        <v>35</v>
      </c>
      <c r="D49" s="1" t="s">
        <v>575</v>
      </c>
      <c r="E49" s="1">
        <v>54</v>
      </c>
      <c r="F49" s="1" t="s">
        <v>1380</v>
      </c>
      <c r="G49" s="1" t="s">
        <v>1461</v>
      </c>
      <c r="H49" s="1">
        <v>1</v>
      </c>
      <c r="I49" s="1">
        <v>2474280</v>
      </c>
      <c r="J49" s="1">
        <v>2.71</v>
      </c>
      <c r="K49" s="1" t="s">
        <v>828</v>
      </c>
      <c r="L49" s="1">
        <v>2043</v>
      </c>
      <c r="M49" s="1">
        <v>0</v>
      </c>
    </row>
    <row r="50" spans="1:13" x14ac:dyDescent="0.2">
      <c r="A50" s="1" t="s">
        <v>609</v>
      </c>
      <c r="B50" s="1" t="s">
        <v>1137</v>
      </c>
      <c r="C50" s="1" t="s">
        <v>35</v>
      </c>
      <c r="D50" s="1" t="s">
        <v>575</v>
      </c>
      <c r="E50" s="1">
        <v>192</v>
      </c>
      <c r="F50" s="1" t="s">
        <v>1379</v>
      </c>
      <c r="G50" s="1" t="s">
        <v>1462</v>
      </c>
      <c r="H50" s="1">
        <v>1</v>
      </c>
      <c r="I50" s="1">
        <v>8797440</v>
      </c>
      <c r="J50" s="1">
        <v>2.71</v>
      </c>
      <c r="K50" s="1" t="s">
        <v>828</v>
      </c>
      <c r="L50" s="1">
        <v>2039</v>
      </c>
      <c r="M50" s="1">
        <v>0</v>
      </c>
    </row>
    <row r="51" spans="1:13" x14ac:dyDescent="0.2">
      <c r="A51" s="1" t="s">
        <v>610</v>
      </c>
      <c r="B51" s="1" t="s">
        <v>1138</v>
      </c>
      <c r="C51" s="1" t="s">
        <v>35</v>
      </c>
      <c r="D51" s="1" t="s">
        <v>575</v>
      </c>
      <c r="E51" s="1">
        <v>30</v>
      </c>
      <c r="F51" s="1" t="s">
        <v>1378</v>
      </c>
      <c r="G51" s="1" t="s">
        <v>1463</v>
      </c>
      <c r="H51" s="1">
        <v>1</v>
      </c>
      <c r="I51" s="1">
        <v>1374600</v>
      </c>
      <c r="J51" s="1">
        <v>2.71</v>
      </c>
      <c r="K51" s="1" t="s">
        <v>828</v>
      </c>
      <c r="L51" s="1">
        <v>2040</v>
      </c>
      <c r="M51" s="1">
        <v>0</v>
      </c>
    </row>
    <row r="52" spans="1:13" x14ac:dyDescent="0.2">
      <c r="A52" s="1" t="s">
        <v>611</v>
      </c>
      <c r="B52" s="1" t="s">
        <v>1139</v>
      </c>
      <c r="C52" s="1" t="s">
        <v>35</v>
      </c>
      <c r="D52" s="1" t="s">
        <v>575</v>
      </c>
      <c r="E52" s="1">
        <v>28.7</v>
      </c>
      <c r="F52" s="1" t="s">
        <v>1377</v>
      </c>
      <c r="G52" s="1" t="s">
        <v>1464</v>
      </c>
      <c r="H52" s="1">
        <v>1</v>
      </c>
      <c r="I52" s="1">
        <v>1315033.9999999998</v>
      </c>
      <c r="J52" s="1">
        <v>2.71</v>
      </c>
      <c r="K52" s="1" t="s">
        <v>828</v>
      </c>
      <c r="L52" s="1">
        <v>2048</v>
      </c>
      <c r="M52" s="1">
        <v>0</v>
      </c>
    </row>
    <row r="53" spans="1:13" x14ac:dyDescent="0.2">
      <c r="A53" s="1" t="s">
        <v>481</v>
      </c>
      <c r="B53" s="1" t="s">
        <v>1140</v>
      </c>
      <c r="C53" s="1" t="s">
        <v>36</v>
      </c>
      <c r="D53" s="1" t="s">
        <v>1030</v>
      </c>
      <c r="E53" s="1">
        <v>53</v>
      </c>
      <c r="F53" s="1" t="s">
        <v>1376</v>
      </c>
      <c r="G53" s="1" t="s">
        <v>1518</v>
      </c>
      <c r="H53" s="1">
        <v>1</v>
      </c>
      <c r="I53" s="1">
        <v>1383830</v>
      </c>
      <c r="J53" s="1">
        <v>0</v>
      </c>
      <c r="K53" s="1" t="s">
        <v>828</v>
      </c>
      <c r="L53" s="1">
        <v>2043</v>
      </c>
      <c r="M53" s="1">
        <v>0</v>
      </c>
    </row>
    <row r="54" spans="1:13" x14ac:dyDescent="0.2">
      <c r="A54" s="1" t="s">
        <v>613</v>
      </c>
      <c r="B54" s="1" t="s">
        <v>1141</v>
      </c>
      <c r="C54" s="1" t="s">
        <v>36</v>
      </c>
      <c r="D54" s="1" t="s">
        <v>1030</v>
      </c>
      <c r="E54" s="1">
        <v>98.4</v>
      </c>
      <c r="F54" s="1" t="s">
        <v>1375</v>
      </c>
      <c r="G54" s="1" t="s">
        <v>1519</v>
      </c>
      <c r="H54" s="1">
        <v>1</v>
      </c>
      <c r="I54" s="1">
        <v>2569224</v>
      </c>
      <c r="J54" s="1">
        <v>0</v>
      </c>
      <c r="K54" s="1" t="s">
        <v>828</v>
      </c>
      <c r="L54" s="1">
        <v>2049</v>
      </c>
      <c r="M54" s="1">
        <v>0</v>
      </c>
    </row>
    <row r="55" spans="1:13" x14ac:dyDescent="0.2">
      <c r="A55" s="1" t="s">
        <v>614</v>
      </c>
      <c r="B55" s="1" t="s">
        <v>1142</v>
      </c>
      <c r="C55" s="1" t="s">
        <v>36</v>
      </c>
      <c r="D55" s="1" t="s">
        <v>1030</v>
      </c>
      <c r="E55" s="1">
        <v>150.30000000000001</v>
      </c>
      <c r="F55" s="1" t="s">
        <v>1374</v>
      </c>
      <c r="G55" s="1" t="s">
        <v>1520</v>
      </c>
      <c r="H55" s="1">
        <v>1</v>
      </c>
      <c r="I55" s="1">
        <v>3924333</v>
      </c>
      <c r="J55" s="1">
        <v>0</v>
      </c>
      <c r="K55" s="1" t="s">
        <v>828</v>
      </c>
      <c r="L55" s="1">
        <v>2038</v>
      </c>
      <c r="M55" s="1">
        <v>0</v>
      </c>
    </row>
    <row r="56" spans="1:13" x14ac:dyDescent="0.2">
      <c r="A56" s="1" t="s">
        <v>615</v>
      </c>
      <c r="B56" s="1" t="s">
        <v>1143</v>
      </c>
      <c r="C56" s="1" t="s">
        <v>36</v>
      </c>
      <c r="D56" s="1" t="s">
        <v>1030</v>
      </c>
      <c r="E56" s="1">
        <v>10</v>
      </c>
      <c r="F56" s="1" t="s">
        <v>1373</v>
      </c>
      <c r="G56" s="1" t="s">
        <v>1521</v>
      </c>
      <c r="H56" s="1">
        <v>1</v>
      </c>
      <c r="I56" s="1">
        <v>261100.00000000003</v>
      </c>
      <c r="J56" s="1">
        <v>0</v>
      </c>
      <c r="K56" s="1" t="s">
        <v>828</v>
      </c>
      <c r="L56" s="1">
        <v>2100</v>
      </c>
      <c r="M56" s="1">
        <v>0</v>
      </c>
    </row>
    <row r="57" spans="1:13" x14ac:dyDescent="0.2">
      <c r="A57" s="1" t="s">
        <v>616</v>
      </c>
      <c r="B57" s="1" t="s">
        <v>1144</v>
      </c>
      <c r="C57" s="1" t="s">
        <v>36</v>
      </c>
      <c r="D57" s="1" t="s">
        <v>1030</v>
      </c>
      <c r="E57" s="1">
        <v>50</v>
      </c>
      <c r="F57" s="1" t="s">
        <v>1372</v>
      </c>
      <c r="G57" s="1" t="s">
        <v>1522</v>
      </c>
      <c r="H57" s="1">
        <v>1</v>
      </c>
      <c r="I57" s="1">
        <v>1305500</v>
      </c>
      <c r="J57" s="1">
        <v>0</v>
      </c>
      <c r="K57" s="1" t="s">
        <v>828</v>
      </c>
      <c r="L57" s="1">
        <v>2048</v>
      </c>
      <c r="M57" s="1">
        <v>0</v>
      </c>
    </row>
    <row r="58" spans="1:13" x14ac:dyDescent="0.2">
      <c r="A58" s="1" t="s">
        <v>617</v>
      </c>
      <c r="B58" s="1" t="s">
        <v>1145</v>
      </c>
      <c r="C58" s="1" t="s">
        <v>36</v>
      </c>
      <c r="D58" s="1" t="s">
        <v>1030</v>
      </c>
      <c r="E58" s="1">
        <v>56</v>
      </c>
      <c r="F58" s="1" t="s">
        <v>1371</v>
      </c>
      <c r="G58" s="1" t="s">
        <v>1523</v>
      </c>
      <c r="H58" s="1">
        <v>1</v>
      </c>
      <c r="I58" s="1">
        <v>1462159.9999999998</v>
      </c>
      <c r="J58" s="1">
        <v>0</v>
      </c>
      <c r="K58" s="1" t="s">
        <v>828</v>
      </c>
      <c r="L58" s="1">
        <v>2046</v>
      </c>
      <c r="M58" s="1">
        <v>0</v>
      </c>
    </row>
    <row r="59" spans="1:13" x14ac:dyDescent="0.2">
      <c r="A59" s="1" t="s">
        <v>486</v>
      </c>
      <c r="B59" s="1" t="s">
        <v>1146</v>
      </c>
      <c r="C59" s="1" t="s">
        <v>36</v>
      </c>
      <c r="D59" s="1" t="s">
        <v>1030</v>
      </c>
      <c r="E59" s="1">
        <v>102.02500000000001</v>
      </c>
      <c r="F59" s="1" t="s">
        <v>1370</v>
      </c>
      <c r="G59" s="1" t="s">
        <v>1524</v>
      </c>
      <c r="H59" s="1">
        <v>1</v>
      </c>
      <c r="I59" s="1">
        <v>2663872.75</v>
      </c>
      <c r="J59" s="1">
        <v>0</v>
      </c>
      <c r="K59" s="1" t="s">
        <v>828</v>
      </c>
      <c r="L59" s="1">
        <v>2042</v>
      </c>
      <c r="M59" s="1">
        <v>0</v>
      </c>
    </row>
    <row r="60" spans="1:13" x14ac:dyDescent="0.2">
      <c r="A60" s="1" t="s">
        <v>618</v>
      </c>
      <c r="B60" s="1" t="s">
        <v>1147</v>
      </c>
      <c r="C60" s="1" t="s">
        <v>36</v>
      </c>
      <c r="D60" s="1" t="s">
        <v>1030</v>
      </c>
      <c r="E60" s="1">
        <v>50.5</v>
      </c>
      <c r="F60" s="1" t="s">
        <v>1369</v>
      </c>
      <c r="G60" s="1" t="s">
        <v>1525</v>
      </c>
      <c r="H60" s="1">
        <v>1</v>
      </c>
      <c r="I60" s="1">
        <v>1318555</v>
      </c>
      <c r="J60" s="1">
        <v>0</v>
      </c>
      <c r="K60" s="1" t="s">
        <v>828</v>
      </c>
      <c r="L60" s="1">
        <v>2058</v>
      </c>
      <c r="M60" s="1">
        <v>0</v>
      </c>
    </row>
    <row r="61" spans="1:13" x14ac:dyDescent="0.2">
      <c r="A61" s="1" t="s">
        <v>619</v>
      </c>
      <c r="B61" s="1" t="s">
        <v>1148</v>
      </c>
      <c r="C61" s="1" t="s">
        <v>36</v>
      </c>
      <c r="D61" s="1" t="s">
        <v>1030</v>
      </c>
      <c r="E61" s="1">
        <v>20</v>
      </c>
      <c r="F61" s="1" t="s">
        <v>1368</v>
      </c>
      <c r="G61" s="1" t="s">
        <v>1526</v>
      </c>
      <c r="H61" s="1">
        <v>1</v>
      </c>
      <c r="I61" s="1">
        <v>522200.00000000006</v>
      </c>
      <c r="J61" s="1">
        <v>0</v>
      </c>
      <c r="K61" s="1" t="s">
        <v>828</v>
      </c>
      <c r="L61" s="1">
        <v>2037</v>
      </c>
      <c r="M61" s="1">
        <v>0</v>
      </c>
    </row>
    <row r="62" spans="1:13" x14ac:dyDescent="0.2">
      <c r="A62" s="1" t="s">
        <v>620</v>
      </c>
      <c r="B62" s="1" t="s">
        <v>1149</v>
      </c>
      <c r="C62" s="1" t="s">
        <v>37</v>
      </c>
      <c r="D62" s="1" t="s">
        <v>1030</v>
      </c>
      <c r="E62" s="1">
        <v>110.4</v>
      </c>
      <c r="F62" s="1" t="s">
        <v>1367</v>
      </c>
      <c r="G62" s="1" t="s">
        <v>1527</v>
      </c>
      <c r="H62" s="1">
        <v>1</v>
      </c>
      <c r="I62" s="1">
        <v>2882544</v>
      </c>
      <c r="J62" s="1">
        <v>0</v>
      </c>
      <c r="K62" s="1" t="s">
        <v>828</v>
      </c>
      <c r="L62" s="1">
        <v>2047</v>
      </c>
      <c r="M62" s="1">
        <v>0</v>
      </c>
    </row>
    <row r="63" spans="1:13" x14ac:dyDescent="0.2">
      <c r="A63" s="1" t="s">
        <v>621</v>
      </c>
      <c r="B63" s="1" t="s">
        <v>1150</v>
      </c>
      <c r="C63" s="1" t="s">
        <v>37</v>
      </c>
      <c r="D63" s="1" t="s">
        <v>1030</v>
      </c>
      <c r="E63" s="1">
        <v>55.87</v>
      </c>
      <c r="F63" s="1" t="s">
        <v>1366</v>
      </c>
      <c r="G63" s="1" t="s">
        <v>1528</v>
      </c>
      <c r="H63" s="1">
        <v>1</v>
      </c>
      <c r="I63" s="1">
        <v>1458765.7</v>
      </c>
      <c r="J63" s="1">
        <v>0</v>
      </c>
      <c r="K63" s="1" t="s">
        <v>828</v>
      </c>
      <c r="L63" s="1">
        <v>2049</v>
      </c>
      <c r="M63" s="1">
        <v>0</v>
      </c>
    </row>
    <row r="64" spans="1:13" x14ac:dyDescent="0.2">
      <c r="A64" s="1" t="s">
        <v>492</v>
      </c>
      <c r="B64" s="1" t="s">
        <v>1151</v>
      </c>
      <c r="C64" s="1" t="s">
        <v>37</v>
      </c>
      <c r="D64" s="1" t="s">
        <v>1030</v>
      </c>
      <c r="E64" s="1">
        <v>42.5</v>
      </c>
      <c r="F64" s="1" t="s">
        <v>1365</v>
      </c>
      <c r="G64" s="1" t="s">
        <v>1529</v>
      </c>
      <c r="H64" s="1">
        <v>1</v>
      </c>
      <c r="I64" s="1">
        <v>1109675</v>
      </c>
      <c r="J64" s="1">
        <v>0</v>
      </c>
      <c r="K64" s="1" t="s">
        <v>828</v>
      </c>
      <c r="L64" s="1">
        <v>2044</v>
      </c>
      <c r="M64" s="1">
        <v>0</v>
      </c>
    </row>
    <row r="65" spans="1:13" x14ac:dyDescent="0.2">
      <c r="A65" s="1" t="s">
        <v>622</v>
      </c>
      <c r="B65" s="1" t="s">
        <v>1152</v>
      </c>
      <c r="C65" s="1" t="s">
        <v>37</v>
      </c>
      <c r="D65" s="1" t="s">
        <v>1030</v>
      </c>
      <c r="E65" s="1">
        <v>92.5</v>
      </c>
      <c r="F65" s="1" t="s">
        <v>1364</v>
      </c>
      <c r="G65" s="1" t="s">
        <v>1530</v>
      </c>
      <c r="H65" s="1">
        <v>1</v>
      </c>
      <c r="I65" s="1">
        <v>2415174.9999999995</v>
      </c>
      <c r="J65" s="1">
        <v>0</v>
      </c>
      <c r="K65" s="1" t="s">
        <v>828</v>
      </c>
      <c r="L65" s="1">
        <v>2049</v>
      </c>
      <c r="M65" s="1">
        <v>0</v>
      </c>
    </row>
    <row r="66" spans="1:13" x14ac:dyDescent="0.2">
      <c r="A66" s="1" t="s">
        <v>623</v>
      </c>
      <c r="B66" s="1" t="s">
        <v>1153</v>
      </c>
      <c r="C66" s="1" t="s">
        <v>37</v>
      </c>
      <c r="D66" s="1" t="s">
        <v>1030</v>
      </c>
      <c r="E66" s="1">
        <v>121</v>
      </c>
      <c r="F66" s="1" t="s">
        <v>1363</v>
      </c>
      <c r="G66" s="1" t="s">
        <v>1531</v>
      </c>
      <c r="H66" s="1">
        <v>1</v>
      </c>
      <c r="I66" s="1">
        <v>3159310</v>
      </c>
      <c r="J66" s="1">
        <v>0</v>
      </c>
      <c r="K66" s="1" t="s">
        <v>828</v>
      </c>
      <c r="L66" s="1">
        <v>2035</v>
      </c>
      <c r="M66" s="1">
        <v>0</v>
      </c>
    </row>
    <row r="67" spans="1:13" x14ac:dyDescent="0.2">
      <c r="A67" s="1" t="s">
        <v>624</v>
      </c>
      <c r="B67" s="1" t="s">
        <v>1154</v>
      </c>
      <c r="C67" s="1" t="s">
        <v>37</v>
      </c>
      <c r="D67" s="1" t="s">
        <v>1030</v>
      </c>
      <c r="E67" s="1">
        <v>167.75</v>
      </c>
      <c r="F67" s="1" t="s">
        <v>1362</v>
      </c>
      <c r="G67" s="1" t="s">
        <v>1532</v>
      </c>
      <c r="H67" s="1">
        <v>1</v>
      </c>
      <c r="I67" s="1">
        <v>4379952.5</v>
      </c>
      <c r="J67" s="1">
        <v>0</v>
      </c>
      <c r="K67" s="1" t="s">
        <v>828</v>
      </c>
      <c r="L67" s="1">
        <v>2048</v>
      </c>
      <c r="M67" s="1">
        <v>0</v>
      </c>
    </row>
    <row r="68" spans="1:13" x14ac:dyDescent="0.2">
      <c r="A68" s="1" t="s">
        <v>495</v>
      </c>
      <c r="B68" s="1" t="s">
        <v>1155</v>
      </c>
      <c r="C68" s="1" t="s">
        <v>37</v>
      </c>
      <c r="D68" s="1" t="s">
        <v>1030</v>
      </c>
      <c r="E68" s="1">
        <v>72</v>
      </c>
      <c r="F68" s="1" t="s">
        <v>1361</v>
      </c>
      <c r="G68" s="1" t="s">
        <v>1533</v>
      </c>
      <c r="H68" s="1">
        <v>1</v>
      </c>
      <c r="I68" s="1">
        <v>1879920</v>
      </c>
      <c r="J68" s="1">
        <v>0</v>
      </c>
      <c r="K68" s="1" t="s">
        <v>828</v>
      </c>
      <c r="L68" s="1">
        <v>2048</v>
      </c>
      <c r="M68" s="1">
        <v>0</v>
      </c>
    </row>
    <row r="69" spans="1:13" x14ac:dyDescent="0.2">
      <c r="A69" s="1" t="s">
        <v>625</v>
      </c>
      <c r="B69" s="1" t="s">
        <v>1156</v>
      </c>
      <c r="C69" s="1" t="s">
        <v>37</v>
      </c>
      <c r="D69" s="1" t="s">
        <v>1030</v>
      </c>
      <c r="E69" s="1">
        <v>57.5</v>
      </c>
      <c r="F69" s="1" t="s">
        <v>1360</v>
      </c>
      <c r="G69" s="1" t="s">
        <v>1534</v>
      </c>
      <c r="H69" s="1">
        <v>1</v>
      </c>
      <c r="I69" s="1">
        <v>1501325</v>
      </c>
      <c r="J69" s="1">
        <v>0</v>
      </c>
      <c r="K69" s="1" t="s">
        <v>828</v>
      </c>
      <c r="L69" s="1">
        <v>2048</v>
      </c>
      <c r="M69" s="1">
        <v>0</v>
      </c>
    </row>
    <row r="70" spans="1:13" x14ac:dyDescent="0.2">
      <c r="A70" s="1" t="s">
        <v>626</v>
      </c>
      <c r="B70" s="1" t="s">
        <v>1157</v>
      </c>
      <c r="C70" s="1" t="s">
        <v>37</v>
      </c>
      <c r="D70" s="1" t="s">
        <v>1030</v>
      </c>
      <c r="E70" s="1">
        <v>57.75</v>
      </c>
      <c r="F70" s="1" t="s">
        <v>1359</v>
      </c>
      <c r="G70" s="1" t="s">
        <v>1535</v>
      </c>
      <c r="H70" s="1">
        <v>1</v>
      </c>
      <c r="I70" s="1">
        <v>1507852.5</v>
      </c>
      <c r="J70" s="1">
        <v>0</v>
      </c>
      <c r="K70" s="1" t="s">
        <v>828</v>
      </c>
      <c r="L70" s="1">
        <v>2048</v>
      </c>
      <c r="M70" s="1">
        <v>0</v>
      </c>
    </row>
    <row r="71" spans="1:13" x14ac:dyDescent="0.2">
      <c r="A71" s="1" t="s">
        <v>627</v>
      </c>
      <c r="B71" s="1" t="s">
        <v>1158</v>
      </c>
      <c r="C71" s="1" t="s">
        <v>37</v>
      </c>
      <c r="D71" s="1" t="s">
        <v>1030</v>
      </c>
      <c r="E71" s="1">
        <v>18</v>
      </c>
      <c r="F71" s="1" t="s">
        <v>1358</v>
      </c>
      <c r="G71" s="1" t="s">
        <v>1536</v>
      </c>
      <c r="H71" s="1">
        <v>1</v>
      </c>
      <c r="I71" s="1">
        <v>469980</v>
      </c>
      <c r="J71" s="1">
        <v>0</v>
      </c>
      <c r="K71" s="1" t="s">
        <v>828</v>
      </c>
      <c r="L71" s="1">
        <v>2049</v>
      </c>
      <c r="M71" s="1">
        <v>0</v>
      </c>
    </row>
    <row r="72" spans="1:13" x14ac:dyDescent="0.2">
      <c r="A72" s="1" t="s">
        <v>499</v>
      </c>
      <c r="B72" s="1" t="s">
        <v>1159</v>
      </c>
      <c r="C72" s="1" t="s">
        <v>37</v>
      </c>
      <c r="D72" s="1" t="s">
        <v>1030</v>
      </c>
      <c r="E72" s="1">
        <v>50</v>
      </c>
      <c r="F72" s="1" t="s">
        <v>1357</v>
      </c>
      <c r="G72" s="1" t="s">
        <v>1537</v>
      </c>
      <c r="H72" s="1">
        <v>1</v>
      </c>
      <c r="I72" s="1">
        <v>1305500</v>
      </c>
      <c r="J72" s="1">
        <v>0</v>
      </c>
      <c r="K72" s="1" t="s">
        <v>828</v>
      </c>
      <c r="L72" s="1">
        <v>2037</v>
      </c>
      <c r="M72" s="1">
        <v>0</v>
      </c>
    </row>
    <row r="73" spans="1:13" x14ac:dyDescent="0.2">
      <c r="A73" s="1" t="s">
        <v>628</v>
      </c>
      <c r="B73" s="1" t="s">
        <v>1160</v>
      </c>
      <c r="C73" s="1" t="s">
        <v>37</v>
      </c>
      <c r="D73" s="1" t="s">
        <v>1030</v>
      </c>
      <c r="E73" s="1">
        <v>14</v>
      </c>
      <c r="F73" s="1" t="s">
        <v>1356</v>
      </c>
      <c r="G73" s="1" t="s">
        <v>1538</v>
      </c>
      <c r="H73" s="1">
        <v>1</v>
      </c>
      <c r="I73" s="1">
        <v>365539.99999999994</v>
      </c>
      <c r="J73" s="1">
        <v>0</v>
      </c>
      <c r="K73" s="1" t="s">
        <v>828</v>
      </c>
      <c r="L73" s="1">
        <v>2043</v>
      </c>
      <c r="M73" s="1">
        <v>0</v>
      </c>
    </row>
    <row r="74" spans="1:13" x14ac:dyDescent="0.2">
      <c r="A74" s="1" t="s">
        <v>629</v>
      </c>
      <c r="B74" s="1" t="s">
        <v>1161</v>
      </c>
      <c r="C74" s="1" t="s">
        <v>37</v>
      </c>
      <c r="D74" s="1" t="s">
        <v>1030</v>
      </c>
      <c r="E74" s="1">
        <v>128</v>
      </c>
      <c r="F74" s="1" t="s">
        <v>1355</v>
      </c>
      <c r="G74" s="1" t="s">
        <v>1539</v>
      </c>
      <c r="H74" s="1">
        <v>1</v>
      </c>
      <c r="I74" s="1">
        <v>3342080</v>
      </c>
      <c r="J74" s="1">
        <v>0</v>
      </c>
      <c r="K74" s="1" t="s">
        <v>828</v>
      </c>
      <c r="L74" s="1">
        <v>2043</v>
      </c>
      <c r="M74" s="1">
        <v>0</v>
      </c>
    </row>
    <row r="75" spans="1:13" x14ac:dyDescent="0.2">
      <c r="A75" s="1" t="s">
        <v>630</v>
      </c>
      <c r="B75" s="1" t="s">
        <v>1162</v>
      </c>
      <c r="C75" s="1" t="s">
        <v>37</v>
      </c>
      <c r="D75" s="1" t="s">
        <v>1030</v>
      </c>
      <c r="E75" s="1">
        <v>85.26</v>
      </c>
      <c r="F75" s="1" t="s">
        <v>1354</v>
      </c>
      <c r="G75" s="1" t="s">
        <v>1540</v>
      </c>
      <c r="H75" s="1">
        <v>1</v>
      </c>
      <c r="I75" s="1">
        <v>2226138.6</v>
      </c>
      <c r="J75" s="1">
        <v>0</v>
      </c>
      <c r="K75" s="1" t="s">
        <v>828</v>
      </c>
      <c r="L75" s="1">
        <v>2049</v>
      </c>
      <c r="M75" s="1">
        <v>0</v>
      </c>
    </row>
    <row r="76" spans="1:13" x14ac:dyDescent="0.2">
      <c r="A76" s="1" t="s">
        <v>502</v>
      </c>
      <c r="B76" s="1" t="s">
        <v>1163</v>
      </c>
      <c r="C76" s="1" t="s">
        <v>37</v>
      </c>
      <c r="D76" s="1" t="s">
        <v>1030</v>
      </c>
      <c r="E76" s="1">
        <v>126.92</v>
      </c>
      <c r="F76" s="1" t="s">
        <v>1353</v>
      </c>
      <c r="G76" s="1" t="s">
        <v>1541</v>
      </c>
      <c r="H76" s="1">
        <v>1</v>
      </c>
      <c r="I76" s="1">
        <v>3313881.1999999997</v>
      </c>
      <c r="J76" s="1">
        <v>0</v>
      </c>
      <c r="K76" s="1" t="s">
        <v>828</v>
      </c>
      <c r="L76" s="1">
        <v>2042</v>
      </c>
      <c r="M76" s="1">
        <v>0</v>
      </c>
    </row>
    <row r="77" spans="1:13" x14ac:dyDescent="0.2">
      <c r="A77" s="1" t="s">
        <v>631</v>
      </c>
      <c r="B77" s="1" t="s">
        <v>1164</v>
      </c>
      <c r="C77" s="1" t="s">
        <v>37</v>
      </c>
      <c r="D77" s="1" t="s">
        <v>1030</v>
      </c>
      <c r="E77" s="1">
        <v>57.5</v>
      </c>
      <c r="F77" s="1" t="s">
        <v>1352</v>
      </c>
      <c r="G77" s="1" t="s">
        <v>1542</v>
      </c>
      <c r="H77" s="1">
        <v>1</v>
      </c>
      <c r="I77" s="1">
        <v>1501325</v>
      </c>
      <c r="J77" s="1">
        <v>0</v>
      </c>
      <c r="K77" s="1" t="s">
        <v>828</v>
      </c>
      <c r="L77" s="1">
        <v>2048</v>
      </c>
      <c r="M77" s="1">
        <v>0</v>
      </c>
    </row>
    <row r="78" spans="1:13" x14ac:dyDescent="0.2">
      <c r="A78" s="1" t="s">
        <v>632</v>
      </c>
      <c r="B78" s="1" t="s">
        <v>1165</v>
      </c>
      <c r="C78" s="1" t="s">
        <v>35</v>
      </c>
      <c r="D78" s="1" t="s">
        <v>1030</v>
      </c>
      <c r="E78" s="1">
        <v>55</v>
      </c>
      <c r="F78" s="1" t="s">
        <v>1351</v>
      </c>
      <c r="G78" s="1" t="s">
        <v>1543</v>
      </c>
      <c r="H78" s="1">
        <v>1</v>
      </c>
      <c r="I78" s="1">
        <v>1436050</v>
      </c>
      <c r="J78" s="1">
        <v>0</v>
      </c>
      <c r="K78" s="1" t="s">
        <v>828</v>
      </c>
      <c r="L78" s="1">
        <v>2048</v>
      </c>
      <c r="M78" s="1">
        <v>0</v>
      </c>
    </row>
    <row r="79" spans="1:13" x14ac:dyDescent="0.2">
      <c r="A79" s="1" t="s">
        <v>505</v>
      </c>
      <c r="B79" s="1" t="s">
        <v>1166</v>
      </c>
      <c r="C79" s="1" t="s">
        <v>35</v>
      </c>
      <c r="D79" s="1" t="s">
        <v>1030</v>
      </c>
      <c r="E79" s="1">
        <v>100</v>
      </c>
      <c r="F79" s="1" t="s">
        <v>1350</v>
      </c>
      <c r="G79" s="1" t="s">
        <v>1544</v>
      </c>
      <c r="H79" s="1">
        <v>1</v>
      </c>
      <c r="I79" s="1">
        <v>2611000</v>
      </c>
      <c r="J79" s="1">
        <v>0</v>
      </c>
      <c r="K79" s="1" t="s">
        <v>828</v>
      </c>
      <c r="L79" s="1">
        <v>2049</v>
      </c>
      <c r="M79" s="1">
        <v>0</v>
      </c>
    </row>
    <row r="80" spans="1:13" x14ac:dyDescent="0.2">
      <c r="A80" s="1" t="s">
        <v>633</v>
      </c>
      <c r="B80" s="1" t="s">
        <v>1167</v>
      </c>
      <c r="C80" s="1" t="s">
        <v>38</v>
      </c>
      <c r="D80" s="1" t="s">
        <v>1030</v>
      </c>
      <c r="E80" s="1">
        <v>135</v>
      </c>
      <c r="F80" s="1" t="s">
        <v>1349</v>
      </c>
      <c r="G80" s="1" t="s">
        <v>1545</v>
      </c>
      <c r="H80" s="1">
        <v>1</v>
      </c>
      <c r="I80" s="1">
        <v>3524850</v>
      </c>
      <c r="J80" s="1">
        <v>0</v>
      </c>
      <c r="K80" s="1" t="s">
        <v>828</v>
      </c>
      <c r="L80" s="1">
        <v>2043</v>
      </c>
      <c r="M80" s="1">
        <v>0</v>
      </c>
    </row>
    <row r="81" spans="1:13" x14ac:dyDescent="0.2">
      <c r="A81" s="1" t="s">
        <v>510</v>
      </c>
      <c r="B81" s="1" t="s">
        <v>1168</v>
      </c>
      <c r="C81" s="1" t="s">
        <v>38</v>
      </c>
      <c r="D81" s="1" t="s">
        <v>1030</v>
      </c>
      <c r="E81" s="1">
        <v>108</v>
      </c>
      <c r="F81" s="1" t="s">
        <v>1348</v>
      </c>
      <c r="G81" s="1" t="s">
        <v>1546</v>
      </c>
      <c r="H81" s="1">
        <v>1</v>
      </c>
      <c r="I81" s="1">
        <v>2819880</v>
      </c>
      <c r="J81" s="1">
        <v>0</v>
      </c>
      <c r="K81" s="1" t="s">
        <v>828</v>
      </c>
      <c r="L81" s="1">
        <v>2049</v>
      </c>
      <c r="M81" s="1">
        <v>0</v>
      </c>
    </row>
    <row r="82" spans="1:13" x14ac:dyDescent="0.2">
      <c r="A82" s="1" t="s">
        <v>634</v>
      </c>
      <c r="B82" s="1" t="s">
        <v>1169</v>
      </c>
      <c r="C82" s="1" t="s">
        <v>35</v>
      </c>
      <c r="D82" s="1" t="s">
        <v>1030</v>
      </c>
      <c r="E82" s="1">
        <v>89.983999999999995</v>
      </c>
      <c r="F82" s="1" t="s">
        <v>1347</v>
      </c>
      <c r="G82" s="1" t="s">
        <v>1547</v>
      </c>
      <c r="H82" s="1">
        <v>1</v>
      </c>
      <c r="I82" s="1">
        <v>2349482.2399999998</v>
      </c>
      <c r="J82" s="1">
        <v>0</v>
      </c>
      <c r="K82" s="1" t="s">
        <v>828</v>
      </c>
      <c r="L82" s="1">
        <v>2048</v>
      </c>
      <c r="M82" s="1">
        <v>0</v>
      </c>
    </row>
    <row r="83" spans="1:13" x14ac:dyDescent="0.2">
      <c r="A83" s="1" t="s">
        <v>635</v>
      </c>
      <c r="B83" s="1" t="s">
        <v>1170</v>
      </c>
      <c r="C83" s="1" t="s">
        <v>35</v>
      </c>
      <c r="D83" s="1" t="s">
        <v>1030</v>
      </c>
      <c r="E83" s="1">
        <v>97.5</v>
      </c>
      <c r="F83" s="1" t="s">
        <v>1346</v>
      </c>
      <c r="G83" s="1" t="s">
        <v>1548</v>
      </c>
      <c r="H83" s="1">
        <v>1</v>
      </c>
      <c r="I83" s="1">
        <v>2545725</v>
      </c>
      <c r="J83" s="1">
        <v>0</v>
      </c>
      <c r="K83" s="1" t="s">
        <v>828</v>
      </c>
      <c r="L83" s="1">
        <v>2049</v>
      </c>
      <c r="M83" s="1">
        <v>0</v>
      </c>
    </row>
    <row r="84" spans="1:13" x14ac:dyDescent="0.2">
      <c r="A84" s="1" t="s">
        <v>639</v>
      </c>
      <c r="B84" s="1" t="s">
        <v>1171</v>
      </c>
      <c r="C84" s="1" t="s">
        <v>37</v>
      </c>
      <c r="D84" s="1" t="s">
        <v>575</v>
      </c>
      <c r="E84" s="1">
        <v>452.89</v>
      </c>
      <c r="F84" s="1" t="s">
        <v>1345</v>
      </c>
      <c r="G84" s="1" t="s">
        <v>1465</v>
      </c>
      <c r="H84" s="1">
        <v>1</v>
      </c>
      <c r="I84" s="1">
        <v>20751419.800000001</v>
      </c>
      <c r="J84" s="1">
        <v>2.71</v>
      </c>
      <c r="K84" s="1" t="s">
        <v>828</v>
      </c>
      <c r="L84" s="1">
        <v>2044</v>
      </c>
      <c r="M84" s="1">
        <v>0</v>
      </c>
    </row>
    <row r="85" spans="1:13" x14ac:dyDescent="0.2">
      <c r="A85" s="1" t="s">
        <v>640</v>
      </c>
      <c r="B85" s="1" t="s">
        <v>1172</v>
      </c>
      <c r="C85" s="1" t="s">
        <v>37</v>
      </c>
      <c r="D85" s="1" t="s">
        <v>575</v>
      </c>
      <c r="E85" s="1">
        <v>43.2</v>
      </c>
      <c r="F85" s="1" t="s">
        <v>1324</v>
      </c>
      <c r="G85" s="1" t="s">
        <v>1466</v>
      </c>
      <c r="H85" s="1">
        <v>1</v>
      </c>
      <c r="I85" s="1">
        <v>1979424.0000000002</v>
      </c>
      <c r="J85" s="1">
        <v>2.71</v>
      </c>
      <c r="K85" s="1" t="s">
        <v>828</v>
      </c>
      <c r="L85" s="1">
        <v>2049</v>
      </c>
      <c r="M85" s="1">
        <v>0</v>
      </c>
    </row>
    <row r="86" spans="1:13" x14ac:dyDescent="0.2">
      <c r="A86" s="1" t="s">
        <v>641</v>
      </c>
      <c r="B86" s="1" t="s">
        <v>1173</v>
      </c>
      <c r="C86" s="1" t="s">
        <v>35</v>
      </c>
      <c r="D86" s="1" t="s">
        <v>575</v>
      </c>
      <c r="E86" s="1">
        <v>79.95</v>
      </c>
      <c r="F86" s="1" t="s">
        <v>1344</v>
      </c>
      <c r="G86" s="1" t="s">
        <v>1467</v>
      </c>
      <c r="H86" s="1">
        <v>1</v>
      </c>
      <c r="I86" s="1">
        <v>3663309</v>
      </c>
      <c r="J86" s="1">
        <v>2.71</v>
      </c>
      <c r="K86" s="1" t="s">
        <v>828</v>
      </c>
      <c r="L86" s="1">
        <v>2049</v>
      </c>
      <c r="M86" s="1">
        <v>0</v>
      </c>
    </row>
    <row r="87" spans="1:13" x14ac:dyDescent="0.2">
      <c r="A87" s="1" t="s">
        <v>642</v>
      </c>
      <c r="B87" s="1" t="s">
        <v>1174</v>
      </c>
      <c r="C87" s="1" t="s">
        <v>39</v>
      </c>
      <c r="D87" s="1" t="s">
        <v>575</v>
      </c>
      <c r="E87" s="1">
        <v>153.60000000000002</v>
      </c>
      <c r="F87" s="1" t="s">
        <v>1343</v>
      </c>
      <c r="G87" s="1" t="s">
        <v>1468</v>
      </c>
      <c r="H87" s="1">
        <v>1</v>
      </c>
      <c r="I87" s="1">
        <v>7037952.0000000009</v>
      </c>
      <c r="J87" s="1">
        <v>2.71</v>
      </c>
      <c r="K87" s="1" t="s">
        <v>828</v>
      </c>
      <c r="L87" s="1">
        <v>2044</v>
      </c>
      <c r="M87" s="1">
        <v>0</v>
      </c>
    </row>
    <row r="88" spans="1:13" x14ac:dyDescent="0.2">
      <c r="A88" s="1" t="s">
        <v>643</v>
      </c>
      <c r="B88" s="1" t="s">
        <v>1175</v>
      </c>
      <c r="C88" s="1" t="s">
        <v>39</v>
      </c>
      <c r="D88" s="1" t="s">
        <v>575</v>
      </c>
      <c r="E88" s="1">
        <v>111.6</v>
      </c>
      <c r="F88" s="1" t="s">
        <v>1342</v>
      </c>
      <c r="G88" s="1" t="s">
        <v>1469</v>
      </c>
      <c r="H88" s="1">
        <v>1</v>
      </c>
      <c r="I88" s="1">
        <v>5113512</v>
      </c>
      <c r="J88" s="1">
        <v>2.71</v>
      </c>
      <c r="K88" s="1" t="s">
        <v>828</v>
      </c>
      <c r="L88" s="1">
        <v>2055</v>
      </c>
      <c r="M88" s="1">
        <v>0</v>
      </c>
    </row>
    <row r="89" spans="1:13" x14ac:dyDescent="0.2">
      <c r="A89" s="1" t="s">
        <v>644</v>
      </c>
      <c r="B89" s="1" t="s">
        <v>1176</v>
      </c>
      <c r="C89" s="1" t="s">
        <v>35</v>
      </c>
      <c r="D89" s="1" t="s">
        <v>575</v>
      </c>
      <c r="E89" s="1">
        <v>204.4</v>
      </c>
      <c r="F89" s="1" t="s">
        <v>1341</v>
      </c>
      <c r="G89" s="1" t="s">
        <v>1470</v>
      </c>
      <c r="H89" s="1">
        <v>1</v>
      </c>
      <c r="I89" s="1">
        <v>9365608</v>
      </c>
      <c r="J89" s="1">
        <v>2.71</v>
      </c>
      <c r="K89" s="1" t="s">
        <v>828</v>
      </c>
      <c r="L89" s="1">
        <v>2049</v>
      </c>
      <c r="M89" s="1">
        <v>0</v>
      </c>
    </row>
    <row r="90" spans="1:13" x14ac:dyDescent="0.2">
      <c r="A90" s="1" t="s">
        <v>645</v>
      </c>
      <c r="B90" s="1" t="s">
        <v>1177</v>
      </c>
      <c r="C90" s="1" t="s">
        <v>35</v>
      </c>
      <c r="D90" s="1" t="s">
        <v>575</v>
      </c>
      <c r="E90" s="1">
        <v>57.6</v>
      </c>
      <c r="F90" s="1" t="s">
        <v>1340</v>
      </c>
      <c r="G90" s="1" t="s">
        <v>1471</v>
      </c>
      <c r="H90" s="1">
        <v>1</v>
      </c>
      <c r="I90" s="1">
        <v>2639232</v>
      </c>
      <c r="J90" s="1">
        <v>2.71</v>
      </c>
      <c r="K90" s="1" t="s">
        <v>828</v>
      </c>
      <c r="L90" s="1">
        <v>2050</v>
      </c>
      <c r="M90" s="1">
        <v>0</v>
      </c>
    </row>
    <row r="91" spans="1:13" x14ac:dyDescent="0.2">
      <c r="A91" s="1" t="s">
        <v>646</v>
      </c>
      <c r="B91" s="1" t="s">
        <v>1178</v>
      </c>
      <c r="C91" s="1" t="s">
        <v>35</v>
      </c>
      <c r="D91" s="1" t="s">
        <v>575</v>
      </c>
      <c r="E91" s="1">
        <v>336</v>
      </c>
      <c r="F91" s="1" t="s">
        <v>1339</v>
      </c>
      <c r="G91" s="1" t="s">
        <v>1472</v>
      </c>
      <c r="H91" s="1">
        <v>1</v>
      </c>
      <c r="I91" s="1">
        <v>15395520</v>
      </c>
      <c r="J91" s="1">
        <v>2.71</v>
      </c>
      <c r="K91" s="1" t="s">
        <v>828</v>
      </c>
      <c r="L91" s="1">
        <v>2045</v>
      </c>
      <c r="M91" s="1">
        <v>0</v>
      </c>
    </row>
    <row r="92" spans="1:13" x14ac:dyDescent="0.2">
      <c r="A92" s="1" t="s">
        <v>647</v>
      </c>
      <c r="B92" s="1" t="s">
        <v>1179</v>
      </c>
      <c r="C92" s="1" t="s">
        <v>35</v>
      </c>
      <c r="D92" s="1" t="s">
        <v>575</v>
      </c>
      <c r="E92" s="1">
        <v>83.6</v>
      </c>
      <c r="F92" s="1" t="s">
        <v>1338</v>
      </c>
      <c r="G92" s="1" t="s">
        <v>1473</v>
      </c>
      <c r="H92" s="1">
        <v>1</v>
      </c>
      <c r="I92" s="1">
        <v>3830551.9999999995</v>
      </c>
      <c r="J92" s="1">
        <v>2.71</v>
      </c>
      <c r="K92" s="1" t="s">
        <v>828</v>
      </c>
      <c r="L92" s="1">
        <v>2049</v>
      </c>
      <c r="M92" s="1">
        <v>0</v>
      </c>
    </row>
    <row r="93" spans="1:13" x14ac:dyDescent="0.2">
      <c r="A93" s="1" t="s">
        <v>648</v>
      </c>
      <c r="B93" s="1" t="s">
        <v>1180</v>
      </c>
      <c r="C93" s="1" t="s">
        <v>35</v>
      </c>
      <c r="D93" s="1" t="s">
        <v>575</v>
      </c>
      <c r="E93" s="1">
        <v>144.4</v>
      </c>
      <c r="F93" s="1" t="s">
        <v>1337</v>
      </c>
      <c r="G93" s="1" t="s">
        <v>1474</v>
      </c>
      <c r="H93" s="1">
        <v>1</v>
      </c>
      <c r="I93" s="1">
        <v>6616408</v>
      </c>
      <c r="J93" s="1">
        <v>2.71</v>
      </c>
      <c r="K93" s="1" t="s">
        <v>828</v>
      </c>
      <c r="L93" s="1">
        <v>2049</v>
      </c>
      <c r="M93" s="1">
        <v>0</v>
      </c>
    </row>
    <row r="94" spans="1:13" x14ac:dyDescent="0.2">
      <c r="A94" s="1" t="s">
        <v>649</v>
      </c>
      <c r="B94" s="1" t="s">
        <v>1181</v>
      </c>
      <c r="C94" s="1" t="s">
        <v>38</v>
      </c>
      <c r="D94" s="1" t="s">
        <v>575</v>
      </c>
      <c r="E94" s="1">
        <v>86.4</v>
      </c>
      <c r="F94" s="1" t="s">
        <v>1336</v>
      </c>
      <c r="G94" s="1" t="s">
        <v>1305</v>
      </c>
      <c r="H94" s="1">
        <v>1</v>
      </c>
      <c r="I94" s="1">
        <v>3958848.0000000005</v>
      </c>
      <c r="J94" s="1">
        <v>2.71</v>
      </c>
      <c r="K94" s="1" t="s">
        <v>828</v>
      </c>
      <c r="L94" s="1">
        <v>2045</v>
      </c>
      <c r="M94" s="1">
        <v>0</v>
      </c>
    </row>
    <row r="95" spans="1:13" x14ac:dyDescent="0.2">
      <c r="A95" s="1" t="s">
        <v>650</v>
      </c>
      <c r="B95" s="1" t="s">
        <v>1182</v>
      </c>
      <c r="C95" s="1" t="s">
        <v>35</v>
      </c>
      <c r="D95" s="1" t="s">
        <v>575</v>
      </c>
      <c r="E95" s="1">
        <v>320.32</v>
      </c>
      <c r="F95" s="1" t="s">
        <v>1335</v>
      </c>
      <c r="G95" s="1" t="s">
        <v>1475</v>
      </c>
      <c r="H95" s="1">
        <v>1</v>
      </c>
      <c r="I95" s="1">
        <v>14677062.399999999</v>
      </c>
      <c r="J95" s="1">
        <v>2.71</v>
      </c>
      <c r="K95" s="1" t="s">
        <v>828</v>
      </c>
      <c r="L95" s="1">
        <v>2044</v>
      </c>
      <c r="M95" s="1">
        <v>0</v>
      </c>
    </row>
    <row r="96" spans="1:13" x14ac:dyDescent="0.2">
      <c r="A96" s="1" t="s">
        <v>651</v>
      </c>
      <c r="B96" s="1" t="s">
        <v>1183</v>
      </c>
      <c r="C96" s="1" t="s">
        <v>35</v>
      </c>
      <c r="D96" s="1" t="s">
        <v>575</v>
      </c>
      <c r="E96" s="1">
        <v>225.7</v>
      </c>
      <c r="F96" s="1" t="s">
        <v>1334</v>
      </c>
      <c r="G96" s="1" t="s">
        <v>1476</v>
      </c>
      <c r="H96" s="1">
        <v>1</v>
      </c>
      <c r="I96" s="1">
        <v>10341573.999999998</v>
      </c>
      <c r="J96" s="1">
        <v>2.71</v>
      </c>
      <c r="K96" s="1" t="s">
        <v>828</v>
      </c>
      <c r="L96" s="1">
        <v>2049</v>
      </c>
      <c r="M96" s="1">
        <v>0</v>
      </c>
    </row>
    <row r="97" spans="1:13" x14ac:dyDescent="0.2">
      <c r="A97" s="1" t="s">
        <v>652</v>
      </c>
      <c r="B97" s="1" t="s">
        <v>1184</v>
      </c>
      <c r="C97" s="1" t="s">
        <v>35</v>
      </c>
      <c r="D97" s="1" t="s">
        <v>575</v>
      </c>
      <c r="E97" s="1">
        <v>531.92999999999995</v>
      </c>
      <c r="F97" s="1" t="s">
        <v>1333</v>
      </c>
      <c r="G97" s="1" t="s">
        <v>1477</v>
      </c>
      <c r="H97" s="1">
        <v>1</v>
      </c>
      <c r="I97" s="1">
        <v>24373032.599999998</v>
      </c>
      <c r="J97" s="1">
        <v>2.71</v>
      </c>
      <c r="K97" s="1" t="s">
        <v>828</v>
      </c>
      <c r="L97" s="1">
        <v>2045</v>
      </c>
      <c r="M97" s="1">
        <v>0</v>
      </c>
    </row>
    <row r="98" spans="1:13" x14ac:dyDescent="0.2">
      <c r="A98" s="1" t="s">
        <v>653</v>
      </c>
      <c r="B98" s="1" t="s">
        <v>1185</v>
      </c>
      <c r="C98" s="1" t="s">
        <v>36</v>
      </c>
      <c r="D98" s="1" t="s">
        <v>1030</v>
      </c>
      <c r="E98" s="1">
        <v>121</v>
      </c>
      <c r="F98" s="1" t="s">
        <v>1332</v>
      </c>
      <c r="G98" s="1" t="s">
        <v>1549</v>
      </c>
      <c r="H98" s="1">
        <v>1</v>
      </c>
      <c r="I98" s="1">
        <v>3159310</v>
      </c>
      <c r="J98" s="1">
        <v>0</v>
      </c>
      <c r="K98" s="1" t="s">
        <v>828</v>
      </c>
      <c r="L98" s="1">
        <v>2050</v>
      </c>
      <c r="M98" s="1">
        <v>0</v>
      </c>
    </row>
    <row r="99" spans="1:13" x14ac:dyDescent="0.2">
      <c r="A99" s="1" t="s">
        <v>654</v>
      </c>
      <c r="B99" s="1" t="s">
        <v>1186</v>
      </c>
      <c r="C99" s="1" t="s">
        <v>36</v>
      </c>
      <c r="D99" s="1" t="s">
        <v>1030</v>
      </c>
      <c r="E99" s="1">
        <v>274.96800000000002</v>
      </c>
      <c r="F99" s="1" t="s">
        <v>1331</v>
      </c>
      <c r="G99" s="1" t="s">
        <v>1550</v>
      </c>
      <c r="H99" s="1">
        <v>1</v>
      </c>
      <c r="I99" s="1">
        <v>7179414.4800000004</v>
      </c>
      <c r="J99" s="1">
        <v>0</v>
      </c>
      <c r="K99" s="1" t="s">
        <v>828</v>
      </c>
      <c r="L99" s="1">
        <v>2049</v>
      </c>
      <c r="M99" s="1">
        <v>0</v>
      </c>
    </row>
    <row r="100" spans="1:13" x14ac:dyDescent="0.2">
      <c r="A100" s="1" t="s">
        <v>655</v>
      </c>
      <c r="B100" s="1" t="s">
        <v>1187</v>
      </c>
      <c r="C100" s="1" t="s">
        <v>36</v>
      </c>
      <c r="D100" s="1" t="s">
        <v>1030</v>
      </c>
      <c r="E100" s="1">
        <v>29.986000000000001</v>
      </c>
      <c r="F100" s="1" t="s">
        <v>1330</v>
      </c>
      <c r="G100" s="1" t="s">
        <v>1551</v>
      </c>
      <c r="H100" s="1">
        <v>1</v>
      </c>
      <c r="I100" s="1">
        <v>782934.46</v>
      </c>
      <c r="J100" s="1">
        <v>0</v>
      </c>
      <c r="K100" s="1" t="s">
        <v>828</v>
      </c>
      <c r="L100" s="1">
        <v>2050</v>
      </c>
      <c r="M100" s="1">
        <v>0</v>
      </c>
    </row>
    <row r="101" spans="1:13" x14ac:dyDescent="0.2">
      <c r="A101" s="1" t="s">
        <v>656</v>
      </c>
      <c r="B101" s="1" t="s">
        <v>1188</v>
      </c>
      <c r="C101" s="1" t="s">
        <v>36</v>
      </c>
      <c r="D101" s="1" t="s">
        <v>1030</v>
      </c>
      <c r="E101" s="1">
        <v>104.5</v>
      </c>
      <c r="F101" s="1" t="s">
        <v>1329</v>
      </c>
      <c r="G101" s="1" t="s">
        <v>1552</v>
      </c>
      <c r="H101" s="1">
        <v>1</v>
      </c>
      <c r="I101" s="1">
        <v>2728495</v>
      </c>
      <c r="J101" s="1">
        <v>0</v>
      </c>
      <c r="K101" s="1" t="s">
        <v>828</v>
      </c>
      <c r="L101" s="1">
        <v>2049</v>
      </c>
      <c r="M101" s="1">
        <v>0</v>
      </c>
    </row>
    <row r="102" spans="1:13" x14ac:dyDescent="0.2">
      <c r="A102" s="1" t="s">
        <v>657</v>
      </c>
      <c r="B102" s="1" t="s">
        <v>1189</v>
      </c>
      <c r="C102" s="1" t="s">
        <v>36</v>
      </c>
      <c r="D102" s="1" t="s">
        <v>1030</v>
      </c>
      <c r="E102" s="1">
        <v>228.8</v>
      </c>
      <c r="F102" s="1" t="s">
        <v>1328</v>
      </c>
      <c r="G102" s="1" t="s">
        <v>1553</v>
      </c>
      <c r="H102" s="1">
        <v>1</v>
      </c>
      <c r="I102" s="1">
        <v>5973968</v>
      </c>
      <c r="J102" s="1">
        <v>0</v>
      </c>
      <c r="K102" s="1" t="s">
        <v>828</v>
      </c>
      <c r="L102" s="1">
        <v>2049</v>
      </c>
      <c r="M102" s="1">
        <v>0</v>
      </c>
    </row>
    <row r="103" spans="1:13" x14ac:dyDescent="0.2">
      <c r="A103" s="1" t="s">
        <v>658</v>
      </c>
      <c r="B103" s="1" t="s">
        <v>1190</v>
      </c>
      <c r="C103" s="1" t="s">
        <v>38</v>
      </c>
      <c r="D103" s="1" t="s">
        <v>1030</v>
      </c>
      <c r="E103" s="1">
        <v>135</v>
      </c>
      <c r="F103" s="1" t="s">
        <v>1327</v>
      </c>
      <c r="G103" s="1" t="s">
        <v>1554</v>
      </c>
      <c r="H103" s="1">
        <v>1</v>
      </c>
      <c r="I103" s="1">
        <v>3524850</v>
      </c>
      <c r="J103" s="1">
        <v>0</v>
      </c>
      <c r="K103" s="1" t="s">
        <v>828</v>
      </c>
      <c r="L103" s="1">
        <v>2044</v>
      </c>
      <c r="M103" s="1">
        <v>0</v>
      </c>
    </row>
    <row r="104" spans="1:13" x14ac:dyDescent="0.2">
      <c r="A104" s="1" t="s">
        <v>659</v>
      </c>
      <c r="B104" s="1" t="s">
        <v>1191</v>
      </c>
      <c r="C104" s="1" t="s">
        <v>37</v>
      </c>
      <c r="D104" s="1" t="s">
        <v>1030</v>
      </c>
      <c r="E104" s="1">
        <v>34.5</v>
      </c>
      <c r="F104" s="1" t="s">
        <v>1326</v>
      </c>
      <c r="G104" s="1" t="s">
        <v>1555</v>
      </c>
      <c r="H104" s="1">
        <v>1</v>
      </c>
      <c r="I104" s="1">
        <v>900795</v>
      </c>
      <c r="J104" s="1">
        <v>0</v>
      </c>
      <c r="K104" s="1" t="s">
        <v>828</v>
      </c>
      <c r="L104" s="1">
        <v>2050</v>
      </c>
      <c r="M104" s="1">
        <v>0</v>
      </c>
    </row>
    <row r="105" spans="1:13" x14ac:dyDescent="0.2">
      <c r="A105" s="1" t="s">
        <v>660</v>
      </c>
      <c r="B105" s="1" t="s">
        <v>1192</v>
      </c>
      <c r="C105" s="1" t="s">
        <v>37</v>
      </c>
      <c r="D105" s="1" t="s">
        <v>1030</v>
      </c>
      <c r="E105" s="1">
        <v>132.59700000000001</v>
      </c>
      <c r="F105" s="1" t="s">
        <v>1325</v>
      </c>
      <c r="G105" s="1" t="s">
        <v>1556</v>
      </c>
      <c r="H105" s="1">
        <v>1</v>
      </c>
      <c r="I105" s="1">
        <v>3462107.6700000004</v>
      </c>
      <c r="J105" s="1">
        <v>0</v>
      </c>
      <c r="K105" s="1" t="s">
        <v>828</v>
      </c>
      <c r="L105" s="1">
        <v>2049</v>
      </c>
      <c r="M105" s="1">
        <v>0</v>
      </c>
    </row>
    <row r="106" spans="1:13" x14ac:dyDescent="0.2">
      <c r="A106" s="1" t="s">
        <v>661</v>
      </c>
      <c r="B106" s="1" t="s">
        <v>1193</v>
      </c>
      <c r="C106" s="1" t="s">
        <v>37</v>
      </c>
      <c r="D106" s="1" t="s">
        <v>1030</v>
      </c>
      <c r="E106" s="1">
        <v>15</v>
      </c>
      <c r="F106" s="1" t="s">
        <v>1324</v>
      </c>
      <c r="G106" s="1" t="s">
        <v>1557</v>
      </c>
      <c r="H106" s="1">
        <v>1</v>
      </c>
      <c r="I106" s="1">
        <v>391650</v>
      </c>
      <c r="J106" s="1">
        <v>0</v>
      </c>
      <c r="K106" s="1" t="s">
        <v>828</v>
      </c>
      <c r="L106" s="1">
        <v>2049</v>
      </c>
      <c r="M106" s="1">
        <v>0</v>
      </c>
    </row>
    <row r="107" spans="1:13" x14ac:dyDescent="0.2">
      <c r="A107" s="1" t="s">
        <v>662</v>
      </c>
      <c r="B107" s="1" t="s">
        <v>1194</v>
      </c>
      <c r="C107" s="1" t="s">
        <v>37</v>
      </c>
      <c r="D107" s="1" t="s">
        <v>1030</v>
      </c>
      <c r="E107" s="1">
        <v>100.05</v>
      </c>
      <c r="F107" s="1" t="s">
        <v>1323</v>
      </c>
      <c r="G107" s="1" t="s">
        <v>1558</v>
      </c>
      <c r="H107" s="1">
        <v>1</v>
      </c>
      <c r="I107" s="1">
        <v>2612305.5</v>
      </c>
      <c r="J107" s="1">
        <v>0</v>
      </c>
      <c r="K107" s="1" t="s">
        <v>828</v>
      </c>
      <c r="L107" s="1">
        <v>2049</v>
      </c>
      <c r="M107" s="1">
        <v>0</v>
      </c>
    </row>
    <row r="108" spans="1:13" x14ac:dyDescent="0.2">
      <c r="A108" s="1" t="s">
        <v>663</v>
      </c>
      <c r="B108" s="1" t="s">
        <v>1195</v>
      </c>
      <c r="C108" s="1" t="s">
        <v>36</v>
      </c>
      <c r="D108" s="1" t="s">
        <v>1030</v>
      </c>
      <c r="E108" s="1">
        <v>162.36000000000001</v>
      </c>
      <c r="F108" s="1" t="s">
        <v>1322</v>
      </c>
      <c r="G108" s="1" t="s">
        <v>1559</v>
      </c>
      <c r="H108" s="1">
        <v>1</v>
      </c>
      <c r="I108" s="1">
        <v>4239219.6000000006</v>
      </c>
      <c r="J108" s="1">
        <v>0</v>
      </c>
      <c r="K108" s="1" t="s">
        <v>828</v>
      </c>
      <c r="L108" s="1">
        <v>2049</v>
      </c>
      <c r="M108" s="1">
        <v>0</v>
      </c>
    </row>
    <row r="109" spans="1:13" x14ac:dyDescent="0.2">
      <c r="A109" s="1" t="s">
        <v>664</v>
      </c>
      <c r="B109" s="1" t="s">
        <v>1196</v>
      </c>
      <c r="C109" s="1" t="s">
        <v>36</v>
      </c>
      <c r="D109" s="1" t="s">
        <v>1030</v>
      </c>
      <c r="E109" s="1">
        <v>220</v>
      </c>
      <c r="F109" s="1" t="s">
        <v>1321</v>
      </c>
      <c r="G109" s="1" t="s">
        <v>1560</v>
      </c>
      <c r="H109" s="1">
        <v>1</v>
      </c>
      <c r="I109" s="1">
        <v>5744200</v>
      </c>
      <c r="J109" s="1">
        <v>0</v>
      </c>
      <c r="K109" s="1" t="s">
        <v>828</v>
      </c>
      <c r="L109" s="1">
        <v>2050</v>
      </c>
      <c r="M109" s="1">
        <v>0</v>
      </c>
    </row>
    <row r="110" spans="1:13" x14ac:dyDescent="0.2">
      <c r="A110" s="1" t="s">
        <v>665</v>
      </c>
      <c r="B110" s="1" t="s">
        <v>1197</v>
      </c>
      <c r="C110" s="1" t="s">
        <v>36</v>
      </c>
      <c r="D110" s="1" t="s">
        <v>1030</v>
      </c>
      <c r="E110" s="1">
        <v>28.98</v>
      </c>
      <c r="F110" s="1" t="s">
        <v>1321</v>
      </c>
      <c r="G110" s="1" t="s">
        <v>1561</v>
      </c>
      <c r="H110" s="1">
        <v>1</v>
      </c>
      <c r="I110" s="1">
        <v>756667.79999999993</v>
      </c>
      <c r="J110" s="1">
        <v>0</v>
      </c>
      <c r="K110" s="1" t="s">
        <v>828</v>
      </c>
      <c r="L110" s="1">
        <v>2050</v>
      </c>
      <c r="M110" s="1">
        <v>0</v>
      </c>
    </row>
    <row r="111" spans="1:13" x14ac:dyDescent="0.2">
      <c r="A111" s="1" t="s">
        <v>666</v>
      </c>
      <c r="B111" s="1" t="s">
        <v>1198</v>
      </c>
      <c r="C111" s="1" t="s">
        <v>37</v>
      </c>
      <c r="D111" s="1" t="s">
        <v>1030</v>
      </c>
      <c r="E111" s="1">
        <v>25</v>
      </c>
      <c r="F111" s="1" t="s">
        <v>1320</v>
      </c>
      <c r="G111" s="1" t="s">
        <v>1562</v>
      </c>
      <c r="H111" s="1">
        <v>1</v>
      </c>
      <c r="I111" s="1">
        <v>652750</v>
      </c>
      <c r="J111" s="1">
        <v>0</v>
      </c>
      <c r="K111" s="1" t="s">
        <v>828</v>
      </c>
      <c r="L111" s="1">
        <v>2043</v>
      </c>
      <c r="M111" s="1">
        <v>0</v>
      </c>
    </row>
    <row r="112" spans="1:13" x14ac:dyDescent="0.2">
      <c r="A112" s="1" t="s">
        <v>667</v>
      </c>
      <c r="B112" s="1" t="s">
        <v>1199</v>
      </c>
      <c r="C112" s="1" t="s">
        <v>37</v>
      </c>
      <c r="D112" s="1" t="s">
        <v>1030</v>
      </c>
      <c r="E112" s="1">
        <v>55.64</v>
      </c>
      <c r="F112" s="1" t="s">
        <v>1319</v>
      </c>
      <c r="G112" s="1" t="s">
        <v>1563</v>
      </c>
      <c r="H112" s="1">
        <v>1</v>
      </c>
      <c r="I112" s="1">
        <v>1452760.4</v>
      </c>
      <c r="J112" s="1">
        <v>0</v>
      </c>
      <c r="K112" s="1" t="s">
        <v>828</v>
      </c>
      <c r="L112" s="1">
        <v>2049</v>
      </c>
      <c r="M112" s="1">
        <v>0</v>
      </c>
    </row>
    <row r="113" spans="1:13" x14ac:dyDescent="0.2">
      <c r="A113" s="1" t="s">
        <v>668</v>
      </c>
      <c r="B113" s="1" t="s">
        <v>1200</v>
      </c>
      <c r="C113" s="1" t="s">
        <v>37</v>
      </c>
      <c r="D113" s="1" t="s">
        <v>1030</v>
      </c>
      <c r="E113" s="1">
        <v>65</v>
      </c>
      <c r="F113" s="1" t="s">
        <v>1318</v>
      </c>
      <c r="G113" s="1" t="s">
        <v>1564</v>
      </c>
      <c r="H113" s="1">
        <v>1</v>
      </c>
      <c r="I113" s="1">
        <v>1697149.9999999998</v>
      </c>
      <c r="J113" s="1">
        <v>0</v>
      </c>
      <c r="K113" s="1" t="s">
        <v>828</v>
      </c>
      <c r="L113" s="1">
        <v>2049</v>
      </c>
      <c r="M113" s="1">
        <v>0</v>
      </c>
    </row>
    <row r="114" spans="1:13" x14ac:dyDescent="0.2">
      <c r="A114" s="1" t="s">
        <v>669</v>
      </c>
      <c r="B114" s="1" t="s">
        <v>1201</v>
      </c>
      <c r="C114" s="1" t="s">
        <v>37</v>
      </c>
      <c r="D114" s="1" t="s">
        <v>1030</v>
      </c>
      <c r="E114" s="1">
        <v>102.96</v>
      </c>
      <c r="F114" s="1" t="s">
        <v>1317</v>
      </c>
      <c r="G114" s="1" t="s">
        <v>1565</v>
      </c>
      <c r="H114" s="1">
        <v>1</v>
      </c>
      <c r="I114" s="1">
        <v>2688285.5999999996</v>
      </c>
      <c r="J114" s="1">
        <v>0</v>
      </c>
      <c r="K114" s="1" t="s">
        <v>828</v>
      </c>
      <c r="L114" s="1">
        <v>2044</v>
      </c>
      <c r="M114" s="1">
        <v>0</v>
      </c>
    </row>
    <row r="115" spans="1:13" x14ac:dyDescent="0.2">
      <c r="A115" s="1" t="s">
        <v>670</v>
      </c>
      <c r="B115" s="1" t="s">
        <v>1202</v>
      </c>
      <c r="C115" s="1" t="s">
        <v>37</v>
      </c>
      <c r="D115" s="1" t="s">
        <v>1030</v>
      </c>
      <c r="E115" s="1">
        <v>64.16</v>
      </c>
      <c r="F115" s="1" t="s">
        <v>1316</v>
      </c>
      <c r="G115" s="1" t="s">
        <v>1566</v>
      </c>
      <c r="H115" s="1">
        <v>1</v>
      </c>
      <c r="I115" s="1">
        <v>1675217.5999999999</v>
      </c>
      <c r="J115" s="1">
        <v>0</v>
      </c>
      <c r="K115" s="1" t="s">
        <v>828</v>
      </c>
      <c r="L115" s="1">
        <v>2045</v>
      </c>
      <c r="M115" s="1">
        <v>0</v>
      </c>
    </row>
    <row r="116" spans="1:13" x14ac:dyDescent="0.2">
      <c r="A116" s="1" t="s">
        <v>671</v>
      </c>
      <c r="B116" s="1" t="s">
        <v>1203</v>
      </c>
      <c r="C116" s="1" t="s">
        <v>35</v>
      </c>
      <c r="D116" s="1" t="s">
        <v>1030</v>
      </c>
      <c r="E116" s="1">
        <v>199.95</v>
      </c>
      <c r="F116" s="1" t="s">
        <v>1315</v>
      </c>
      <c r="G116" s="1" t="s">
        <v>1567</v>
      </c>
      <c r="H116" s="1">
        <v>1</v>
      </c>
      <c r="I116" s="1">
        <v>5220694.5</v>
      </c>
      <c r="J116" s="1">
        <v>0</v>
      </c>
      <c r="K116" s="1" t="s">
        <v>828</v>
      </c>
      <c r="L116" s="1">
        <v>2049</v>
      </c>
      <c r="M116" s="1">
        <v>0</v>
      </c>
    </row>
    <row r="117" spans="1:13" x14ac:dyDescent="0.2">
      <c r="A117" s="1" t="s">
        <v>672</v>
      </c>
      <c r="B117" s="1" t="s">
        <v>1204</v>
      </c>
      <c r="C117" s="1" t="s">
        <v>35</v>
      </c>
      <c r="D117" s="1" t="s">
        <v>1030</v>
      </c>
      <c r="E117" s="1">
        <v>112</v>
      </c>
      <c r="F117" s="1" t="s">
        <v>1314</v>
      </c>
      <c r="G117" s="1" t="s">
        <v>1568</v>
      </c>
      <c r="H117" s="1">
        <v>1</v>
      </c>
      <c r="I117" s="1">
        <v>2924319.9999999995</v>
      </c>
      <c r="J117" s="1">
        <v>0</v>
      </c>
      <c r="K117" s="1" t="s">
        <v>828</v>
      </c>
      <c r="L117" s="1">
        <v>2044</v>
      </c>
      <c r="M117" s="1">
        <v>0</v>
      </c>
    </row>
    <row r="118" spans="1:13" x14ac:dyDescent="0.2">
      <c r="A118" s="1" t="s">
        <v>673</v>
      </c>
      <c r="B118" s="1" t="s">
        <v>1205</v>
      </c>
      <c r="C118" s="1" t="s">
        <v>35</v>
      </c>
      <c r="D118" s="1" t="s">
        <v>1030</v>
      </c>
      <c r="E118" s="1">
        <v>94</v>
      </c>
      <c r="F118" s="1" t="s">
        <v>1313</v>
      </c>
      <c r="G118" s="1" t="s">
        <v>1569</v>
      </c>
      <c r="H118" s="1">
        <v>1</v>
      </c>
      <c r="I118" s="1">
        <v>2454340</v>
      </c>
      <c r="J118" s="1">
        <v>0</v>
      </c>
      <c r="K118" s="1" t="s">
        <v>828</v>
      </c>
      <c r="L118" s="1">
        <v>2054</v>
      </c>
      <c r="M118" s="1">
        <v>0</v>
      </c>
    </row>
    <row r="119" spans="1:13" x14ac:dyDescent="0.2">
      <c r="A119" s="1" t="s">
        <v>674</v>
      </c>
      <c r="B119" s="1" t="s">
        <v>1206</v>
      </c>
      <c r="C119" s="1" t="s">
        <v>35</v>
      </c>
      <c r="D119" s="1" t="s">
        <v>1030</v>
      </c>
      <c r="E119" s="1">
        <v>31.103000000000002</v>
      </c>
      <c r="F119" s="1" t="s">
        <v>1312</v>
      </c>
      <c r="G119" s="1" t="s">
        <v>1570</v>
      </c>
      <c r="H119" s="1">
        <v>1</v>
      </c>
      <c r="I119" s="1">
        <v>812099.33</v>
      </c>
      <c r="J119" s="1">
        <v>0</v>
      </c>
      <c r="K119" s="1" t="s">
        <v>828</v>
      </c>
      <c r="L119" s="1">
        <v>2045</v>
      </c>
      <c r="M119" s="1">
        <v>0</v>
      </c>
    </row>
    <row r="120" spans="1:13" x14ac:dyDescent="0.2">
      <c r="A120" s="1" t="s">
        <v>677</v>
      </c>
      <c r="B120" s="1" t="s">
        <v>1207</v>
      </c>
      <c r="C120" s="1" t="s">
        <v>35</v>
      </c>
      <c r="D120" s="1" t="s">
        <v>1030</v>
      </c>
      <c r="E120" s="1">
        <v>100</v>
      </c>
      <c r="F120" s="1" t="s">
        <v>1311</v>
      </c>
      <c r="G120" s="1" t="s">
        <v>1571</v>
      </c>
      <c r="H120" s="1">
        <v>1</v>
      </c>
      <c r="I120" s="1">
        <v>2611000</v>
      </c>
      <c r="J120" s="1">
        <v>0</v>
      </c>
      <c r="K120" s="1" t="s">
        <v>828</v>
      </c>
      <c r="L120" s="1">
        <v>2050</v>
      </c>
      <c r="M120" s="1">
        <v>0</v>
      </c>
    </row>
    <row r="121" spans="1:13" x14ac:dyDescent="0.2">
      <c r="A121" s="1" t="s">
        <v>678</v>
      </c>
      <c r="B121" s="1" t="s">
        <v>1208</v>
      </c>
      <c r="C121" s="1" t="s">
        <v>35</v>
      </c>
      <c r="D121" s="1" t="s">
        <v>1030</v>
      </c>
      <c r="E121" s="1">
        <v>85</v>
      </c>
      <c r="F121" s="1" t="s">
        <v>1310</v>
      </c>
      <c r="G121" s="1" t="s">
        <v>1572</v>
      </c>
      <c r="H121" s="1">
        <v>1</v>
      </c>
      <c r="I121" s="1">
        <v>2219350</v>
      </c>
      <c r="J121" s="1">
        <v>0</v>
      </c>
      <c r="K121" s="1" t="s">
        <v>828</v>
      </c>
      <c r="L121" s="1">
        <v>2050</v>
      </c>
      <c r="M121" s="1">
        <v>0</v>
      </c>
    </row>
    <row r="122" spans="1:13" x14ac:dyDescent="0.2">
      <c r="A122" s="1" t="s">
        <v>679</v>
      </c>
      <c r="B122" s="1" t="s">
        <v>1209</v>
      </c>
      <c r="C122" s="1" t="s">
        <v>35</v>
      </c>
      <c r="D122" s="1" t="s">
        <v>575</v>
      </c>
      <c r="E122" s="1">
        <v>157.5</v>
      </c>
      <c r="F122" s="1" t="s">
        <v>1309</v>
      </c>
      <c r="G122" s="1" t="s">
        <v>1478</v>
      </c>
      <c r="H122" s="1">
        <v>1</v>
      </c>
      <c r="I122" s="1">
        <v>7216650</v>
      </c>
      <c r="J122" s="1">
        <v>2.71</v>
      </c>
      <c r="K122" s="1" t="s">
        <v>828</v>
      </c>
      <c r="L122" s="1">
        <v>2050</v>
      </c>
      <c r="M122" s="1">
        <v>0</v>
      </c>
    </row>
    <row r="123" spans="1:13" x14ac:dyDescent="0.2">
      <c r="A123" s="1" t="s">
        <v>680</v>
      </c>
      <c r="B123" s="1" t="s">
        <v>1210</v>
      </c>
      <c r="C123" s="1" t="s">
        <v>35</v>
      </c>
      <c r="D123" s="1" t="s">
        <v>575</v>
      </c>
      <c r="E123" s="1">
        <v>180.6</v>
      </c>
      <c r="F123" s="1" t="s">
        <v>1308</v>
      </c>
      <c r="G123" s="1" t="s">
        <v>1479</v>
      </c>
      <c r="H123" s="1">
        <v>1</v>
      </c>
      <c r="I123" s="1">
        <v>8275092.0000000009</v>
      </c>
      <c r="J123" s="1">
        <v>2.71</v>
      </c>
      <c r="K123" s="1" t="s">
        <v>828</v>
      </c>
      <c r="L123" s="1">
        <v>2050</v>
      </c>
      <c r="M123" s="1">
        <v>0</v>
      </c>
    </row>
    <row r="124" spans="1:13" x14ac:dyDescent="0.2">
      <c r="A124" s="15" t="s">
        <v>835</v>
      </c>
      <c r="B124" s="1" t="s">
        <v>1211</v>
      </c>
      <c r="C124" s="15" t="s">
        <v>37</v>
      </c>
      <c r="D124" s="15" t="s">
        <v>1030</v>
      </c>
      <c r="E124" s="1">
        <v>1</v>
      </c>
      <c r="F124" s="15" t="s">
        <v>838</v>
      </c>
      <c r="G124" s="1" t="s">
        <v>1573</v>
      </c>
      <c r="H124" s="15">
        <v>0</v>
      </c>
      <c r="I124" s="1">
        <f t="shared" ref="I124:I155" si="0">VLOOKUP(A124,N_Cost,18,FALSE)</f>
        <v>74811.466474764849</v>
      </c>
      <c r="J124" s="1">
        <v>0</v>
      </c>
      <c r="K124">
        <v>1100</v>
      </c>
      <c r="L124" s="1">
        <v>2075</v>
      </c>
      <c r="M124" s="1">
        <f t="shared" ref="M124:M155" si="1">VLOOKUP(A124,A_InvCost,2,FALSE)</f>
        <v>59114.566474764848</v>
      </c>
    </row>
    <row r="125" spans="1:13" x14ac:dyDescent="0.2">
      <c r="A125" s="15" t="s">
        <v>840</v>
      </c>
      <c r="B125" s="1" t="s">
        <v>1212</v>
      </c>
      <c r="C125" s="15" t="s">
        <v>37</v>
      </c>
      <c r="D125" s="15" t="s">
        <v>1030</v>
      </c>
      <c r="E125" s="1">
        <v>1</v>
      </c>
      <c r="F125" s="15" t="s">
        <v>841</v>
      </c>
      <c r="G125" s="1" t="s">
        <v>1574</v>
      </c>
      <c r="H125" s="15">
        <v>0</v>
      </c>
      <c r="I125" s="1">
        <f t="shared" si="0"/>
        <v>75756.093401604638</v>
      </c>
      <c r="J125" s="1">
        <v>0</v>
      </c>
      <c r="K125">
        <v>8000</v>
      </c>
      <c r="L125" s="1">
        <v>2075</v>
      </c>
      <c r="M125" s="1">
        <f t="shared" si="1"/>
        <v>60059.193401604636</v>
      </c>
    </row>
    <row r="126" spans="1:13" x14ac:dyDescent="0.2">
      <c r="A126" s="15" t="s">
        <v>842</v>
      </c>
      <c r="B126" s="1" t="s">
        <v>1213</v>
      </c>
      <c r="C126" s="15" t="s">
        <v>37</v>
      </c>
      <c r="D126" s="15" t="s">
        <v>1030</v>
      </c>
      <c r="E126" s="1">
        <v>1</v>
      </c>
      <c r="F126" s="15" t="s">
        <v>843</v>
      </c>
      <c r="G126" s="1" t="s">
        <v>1575</v>
      </c>
      <c r="H126" s="15">
        <v>0</v>
      </c>
      <c r="I126" s="1">
        <f t="shared" si="0"/>
        <v>74811.466474764849</v>
      </c>
      <c r="J126" s="1">
        <v>0</v>
      </c>
      <c r="K126">
        <v>3400</v>
      </c>
      <c r="L126" s="1">
        <v>2075</v>
      </c>
      <c r="M126" s="1">
        <f t="shared" si="1"/>
        <v>59114.566474764848</v>
      </c>
    </row>
    <row r="127" spans="1:13" x14ac:dyDescent="0.2">
      <c r="A127" s="15" t="s">
        <v>844</v>
      </c>
      <c r="B127" s="1" t="s">
        <v>1214</v>
      </c>
      <c r="C127" s="15" t="s">
        <v>37</v>
      </c>
      <c r="D127" s="15" t="s">
        <v>1030</v>
      </c>
      <c r="E127" s="1">
        <v>1</v>
      </c>
      <c r="F127" s="15" t="s">
        <v>845</v>
      </c>
      <c r="G127" s="1" t="s">
        <v>1576</v>
      </c>
      <c r="H127" s="15">
        <v>0</v>
      </c>
      <c r="I127" s="1">
        <f t="shared" si="0"/>
        <v>74811.466474764849</v>
      </c>
      <c r="J127" s="1">
        <v>0</v>
      </c>
      <c r="K127">
        <v>6900</v>
      </c>
      <c r="L127" s="1">
        <v>2075</v>
      </c>
      <c r="M127" s="1">
        <f t="shared" si="1"/>
        <v>59114.566474764848</v>
      </c>
    </row>
    <row r="128" spans="1:13" x14ac:dyDescent="0.2">
      <c r="A128" s="15" t="s">
        <v>846</v>
      </c>
      <c r="B128" s="1" t="s">
        <v>1215</v>
      </c>
      <c r="C128" s="15" t="s">
        <v>37</v>
      </c>
      <c r="D128" s="15" t="s">
        <v>1030</v>
      </c>
      <c r="E128" s="1">
        <v>1</v>
      </c>
      <c r="F128" s="15" t="s">
        <v>847</v>
      </c>
      <c r="G128" s="1" t="s">
        <v>1577</v>
      </c>
      <c r="H128" s="15">
        <v>0</v>
      </c>
      <c r="I128" s="1">
        <f t="shared" si="0"/>
        <v>80507.934722410399</v>
      </c>
      <c r="J128" s="1">
        <v>0</v>
      </c>
      <c r="K128">
        <v>8000</v>
      </c>
      <c r="L128" s="1">
        <v>2075</v>
      </c>
      <c r="M128" s="1">
        <f t="shared" si="1"/>
        <v>62903.934722410399</v>
      </c>
    </row>
    <row r="129" spans="1:13" x14ac:dyDescent="0.2">
      <c r="A129" s="15" t="s">
        <v>849</v>
      </c>
      <c r="B129" s="1" t="s">
        <v>1216</v>
      </c>
      <c r="C129" s="15" t="s">
        <v>37</v>
      </c>
      <c r="D129" s="15" t="s">
        <v>1030</v>
      </c>
      <c r="E129" s="1">
        <v>1</v>
      </c>
      <c r="F129" s="15" t="s">
        <v>850</v>
      </c>
      <c r="G129" s="1" t="s">
        <v>1578</v>
      </c>
      <c r="H129" s="15">
        <v>0</v>
      </c>
      <c r="I129" s="1">
        <f t="shared" si="0"/>
        <v>74811.466474764849</v>
      </c>
      <c r="J129" s="1">
        <v>0</v>
      </c>
      <c r="K129">
        <v>7700</v>
      </c>
      <c r="L129" s="1">
        <v>2075</v>
      </c>
      <c r="M129" s="1">
        <f t="shared" si="1"/>
        <v>59114.566474764848</v>
      </c>
    </row>
    <row r="130" spans="1:13" x14ac:dyDescent="0.2">
      <c r="A130" s="15" t="s">
        <v>851</v>
      </c>
      <c r="B130" s="1" t="s">
        <v>1217</v>
      </c>
      <c r="C130" s="15" t="s">
        <v>37</v>
      </c>
      <c r="D130" s="15" t="s">
        <v>1030</v>
      </c>
      <c r="E130" s="1">
        <v>1</v>
      </c>
      <c r="F130" s="15" t="s">
        <v>852</v>
      </c>
      <c r="G130" s="1" t="s">
        <v>1579</v>
      </c>
      <c r="H130" s="15">
        <v>0</v>
      </c>
      <c r="I130" s="1">
        <f t="shared" si="0"/>
        <v>74811.466474764849</v>
      </c>
      <c r="J130" s="1">
        <v>0</v>
      </c>
      <c r="K130">
        <v>2200</v>
      </c>
      <c r="L130" s="1">
        <v>2075</v>
      </c>
      <c r="M130" s="1">
        <f t="shared" si="1"/>
        <v>59114.566474764848</v>
      </c>
    </row>
    <row r="131" spans="1:13" x14ac:dyDescent="0.2">
      <c r="A131" s="15" t="s">
        <v>853</v>
      </c>
      <c r="B131" s="1" t="s">
        <v>1218</v>
      </c>
      <c r="C131" s="15" t="s">
        <v>37</v>
      </c>
      <c r="D131" s="15" t="s">
        <v>1030</v>
      </c>
      <c r="E131" s="1">
        <v>1</v>
      </c>
      <c r="F131" s="15" t="s">
        <v>65</v>
      </c>
      <c r="G131" s="1" t="s">
        <v>1580</v>
      </c>
      <c r="H131" s="15">
        <v>0</v>
      </c>
      <c r="I131" s="1">
        <f t="shared" si="0"/>
        <v>74811.466474764849</v>
      </c>
      <c r="J131" s="1">
        <v>0</v>
      </c>
      <c r="K131">
        <v>7700</v>
      </c>
      <c r="L131" s="1">
        <v>2075</v>
      </c>
      <c r="M131" s="1">
        <f t="shared" si="1"/>
        <v>59114.566474764848</v>
      </c>
    </row>
    <row r="132" spans="1:13" x14ac:dyDescent="0.2">
      <c r="A132" s="15" t="s">
        <v>854</v>
      </c>
      <c r="B132" s="1" t="s">
        <v>1219</v>
      </c>
      <c r="C132" s="15" t="s">
        <v>36</v>
      </c>
      <c r="D132" s="15" t="s">
        <v>1030</v>
      </c>
      <c r="E132" s="1">
        <v>1</v>
      </c>
      <c r="F132" s="15" t="s">
        <v>855</v>
      </c>
      <c r="G132" s="1" t="s">
        <v>1581</v>
      </c>
      <c r="H132" s="15">
        <v>0</v>
      </c>
      <c r="I132" s="1">
        <f t="shared" si="0"/>
        <v>79072.257215463003</v>
      </c>
      <c r="J132" s="1">
        <v>0</v>
      </c>
      <c r="K132">
        <v>6500</v>
      </c>
      <c r="L132" s="1">
        <v>2075</v>
      </c>
      <c r="M132" s="1">
        <f t="shared" si="1"/>
        <v>61174.857215463002</v>
      </c>
    </row>
    <row r="133" spans="1:13" x14ac:dyDescent="0.2">
      <c r="A133" s="15" t="s">
        <v>857</v>
      </c>
      <c r="B133" s="1" t="s">
        <v>1220</v>
      </c>
      <c r="C133" s="15" t="s">
        <v>36</v>
      </c>
      <c r="D133" s="15" t="s">
        <v>1030</v>
      </c>
      <c r="E133" s="1">
        <v>1</v>
      </c>
      <c r="F133" s="15" t="s">
        <v>858</v>
      </c>
      <c r="G133" s="1" t="s">
        <v>1582</v>
      </c>
      <c r="H133" s="15">
        <v>0</v>
      </c>
      <c r="I133" s="1">
        <f t="shared" si="0"/>
        <v>75077.705528609615</v>
      </c>
      <c r="J133" s="1">
        <v>0</v>
      </c>
      <c r="K133">
        <v>3500</v>
      </c>
      <c r="L133" s="1">
        <v>2075</v>
      </c>
      <c r="M133" s="1">
        <f t="shared" si="1"/>
        <v>58500.605528609616</v>
      </c>
    </row>
    <row r="134" spans="1:13" x14ac:dyDescent="0.2">
      <c r="A134" s="15" t="s">
        <v>860</v>
      </c>
      <c r="B134" s="1" t="s">
        <v>1221</v>
      </c>
      <c r="C134" s="15" t="s">
        <v>36</v>
      </c>
      <c r="D134" s="15" t="s">
        <v>1030</v>
      </c>
      <c r="E134" s="1">
        <v>1</v>
      </c>
      <c r="F134" s="15" t="s">
        <v>861</v>
      </c>
      <c r="G134" s="1" t="s">
        <v>1583</v>
      </c>
      <c r="H134" s="15">
        <v>0</v>
      </c>
      <c r="I134" s="1">
        <f t="shared" si="0"/>
        <v>79072.257215463003</v>
      </c>
      <c r="J134" s="1">
        <v>0</v>
      </c>
      <c r="K134">
        <v>7200</v>
      </c>
      <c r="L134" s="1">
        <v>2075</v>
      </c>
      <c r="M134" s="1">
        <f t="shared" si="1"/>
        <v>61174.857215463002</v>
      </c>
    </row>
    <row r="135" spans="1:13" x14ac:dyDescent="0.2">
      <c r="A135" s="15" t="s">
        <v>862</v>
      </c>
      <c r="B135" s="1" t="s">
        <v>1222</v>
      </c>
      <c r="C135" s="15" t="s">
        <v>36</v>
      </c>
      <c r="D135" s="15" t="s">
        <v>1030</v>
      </c>
      <c r="E135" s="1">
        <v>1</v>
      </c>
      <c r="F135" s="15" t="s">
        <v>863</v>
      </c>
      <c r="G135" s="1" t="s">
        <v>1584</v>
      </c>
      <c r="H135" s="15">
        <v>0</v>
      </c>
      <c r="I135" s="1">
        <f t="shared" si="0"/>
        <v>74369.235333479781</v>
      </c>
      <c r="J135" s="1">
        <v>0</v>
      </c>
      <c r="K135">
        <v>1000</v>
      </c>
      <c r="L135" s="1">
        <v>2075</v>
      </c>
      <c r="M135" s="1">
        <f t="shared" si="1"/>
        <v>57792.135333479782</v>
      </c>
    </row>
    <row r="136" spans="1:13" x14ac:dyDescent="0.2">
      <c r="A136" s="15" t="s">
        <v>864</v>
      </c>
      <c r="B136" s="1" t="s">
        <v>1223</v>
      </c>
      <c r="C136" s="15" t="s">
        <v>36</v>
      </c>
      <c r="D136" s="15" t="s">
        <v>1030</v>
      </c>
      <c r="E136" s="1">
        <v>1</v>
      </c>
      <c r="F136" s="15" t="s">
        <v>865</v>
      </c>
      <c r="G136" s="1" t="s">
        <v>1585</v>
      </c>
      <c r="H136" s="15">
        <v>0</v>
      </c>
      <c r="I136" s="1">
        <f t="shared" si="0"/>
        <v>84812.280400014468</v>
      </c>
      <c r="J136" s="1">
        <v>0</v>
      </c>
      <c r="K136">
        <v>8000</v>
      </c>
      <c r="L136" s="1">
        <v>2075</v>
      </c>
      <c r="M136" s="1">
        <f t="shared" si="1"/>
        <v>65447.880400014466</v>
      </c>
    </row>
    <row r="137" spans="1:13" x14ac:dyDescent="0.2">
      <c r="A137" s="15" t="s">
        <v>867</v>
      </c>
      <c r="B137" s="1" t="s">
        <v>1224</v>
      </c>
      <c r="C137" s="15" t="s">
        <v>36</v>
      </c>
      <c r="D137" s="15" t="s">
        <v>1030</v>
      </c>
      <c r="E137" s="1">
        <v>1</v>
      </c>
      <c r="F137" s="15" t="s">
        <v>868</v>
      </c>
      <c r="G137" s="1" t="s">
        <v>1586</v>
      </c>
      <c r="H137" s="15">
        <v>0</v>
      </c>
      <c r="I137" s="1">
        <f t="shared" si="0"/>
        <v>83213.508902316375</v>
      </c>
      <c r="J137" s="1">
        <v>0</v>
      </c>
      <c r="K137">
        <v>4000</v>
      </c>
      <c r="L137" s="1">
        <v>2075</v>
      </c>
      <c r="M137" s="1">
        <f t="shared" si="1"/>
        <v>63849.108902316373</v>
      </c>
    </row>
    <row r="138" spans="1:13" x14ac:dyDescent="0.2">
      <c r="A138" s="15" t="s">
        <v>869</v>
      </c>
      <c r="B138" s="1" t="s">
        <v>1225</v>
      </c>
      <c r="C138" s="15" t="s">
        <v>36</v>
      </c>
      <c r="D138" s="15" t="s">
        <v>1030</v>
      </c>
      <c r="E138" s="1">
        <v>1</v>
      </c>
      <c r="F138" s="15" t="s">
        <v>870</v>
      </c>
      <c r="G138" s="1" t="s">
        <v>1587</v>
      </c>
      <c r="H138" s="15">
        <v>0</v>
      </c>
      <c r="I138" s="1">
        <f t="shared" si="0"/>
        <v>79072.257215463003</v>
      </c>
      <c r="J138" s="1">
        <v>0</v>
      </c>
      <c r="K138">
        <v>1100</v>
      </c>
      <c r="L138" s="1">
        <v>2075</v>
      </c>
      <c r="M138" s="1">
        <f t="shared" si="1"/>
        <v>61174.857215463002</v>
      </c>
    </row>
    <row r="139" spans="1:13" x14ac:dyDescent="0.2">
      <c r="A139" s="15" t="s">
        <v>871</v>
      </c>
      <c r="B139" s="1" t="s">
        <v>1226</v>
      </c>
      <c r="C139" s="15" t="s">
        <v>36</v>
      </c>
      <c r="D139" s="15" t="s">
        <v>1030</v>
      </c>
      <c r="E139" s="1">
        <v>1</v>
      </c>
      <c r="F139" s="15" t="s">
        <v>872</v>
      </c>
      <c r="G139" s="1" t="s">
        <v>1588</v>
      </c>
      <c r="H139" s="15">
        <v>0</v>
      </c>
      <c r="I139" s="1">
        <f t="shared" si="0"/>
        <v>78363.787020333169</v>
      </c>
      <c r="J139" s="1">
        <v>0</v>
      </c>
      <c r="K139">
        <v>0</v>
      </c>
      <c r="L139" s="1">
        <v>2075</v>
      </c>
      <c r="M139" s="1">
        <f t="shared" si="1"/>
        <v>60466.387020333161</v>
      </c>
    </row>
    <row r="140" spans="1:13" x14ac:dyDescent="0.2">
      <c r="A140" s="15" t="s">
        <v>873</v>
      </c>
      <c r="B140" s="1" t="s">
        <v>1227</v>
      </c>
      <c r="C140" s="15" t="s">
        <v>36</v>
      </c>
      <c r="D140" s="15" t="s">
        <v>1030</v>
      </c>
      <c r="E140" s="1">
        <v>1</v>
      </c>
      <c r="F140" s="15" t="s">
        <v>874</v>
      </c>
      <c r="G140" s="1" t="s">
        <v>1589</v>
      </c>
      <c r="H140" s="15">
        <v>0</v>
      </c>
      <c r="I140" s="1">
        <f t="shared" si="0"/>
        <v>78363.787020333169</v>
      </c>
      <c r="J140" s="1">
        <v>0</v>
      </c>
      <c r="K140">
        <v>0</v>
      </c>
      <c r="L140" s="1">
        <v>2075</v>
      </c>
      <c r="M140" s="1">
        <f t="shared" si="1"/>
        <v>60466.387020333161</v>
      </c>
    </row>
    <row r="141" spans="1:13" x14ac:dyDescent="0.2">
      <c r="A141" s="15" t="s">
        <v>875</v>
      </c>
      <c r="B141" s="1" t="s">
        <v>1228</v>
      </c>
      <c r="C141" s="15" t="s">
        <v>35</v>
      </c>
      <c r="D141" s="15" t="s">
        <v>1030</v>
      </c>
      <c r="E141" s="1">
        <v>1</v>
      </c>
      <c r="F141" s="15" t="s">
        <v>876</v>
      </c>
      <c r="G141" s="1" t="s">
        <v>1590</v>
      </c>
      <c r="H141" s="15">
        <v>0</v>
      </c>
      <c r="I141" s="1">
        <f t="shared" si="0"/>
        <v>75490.277907567215</v>
      </c>
      <c r="J141" s="1">
        <v>0</v>
      </c>
      <c r="K141">
        <v>0</v>
      </c>
      <c r="L141" s="1">
        <v>2075</v>
      </c>
      <c r="M141" s="1">
        <f t="shared" si="1"/>
        <v>60380.177907567217</v>
      </c>
    </row>
    <row r="142" spans="1:13" x14ac:dyDescent="0.2">
      <c r="A142" s="15" t="s">
        <v>878</v>
      </c>
      <c r="B142" s="1" t="s">
        <v>1229</v>
      </c>
      <c r="C142" s="15" t="s">
        <v>35</v>
      </c>
      <c r="D142" s="15" t="s">
        <v>1030</v>
      </c>
      <c r="E142" s="1">
        <v>1</v>
      </c>
      <c r="F142" s="15" t="s">
        <v>879</v>
      </c>
      <c r="G142" s="1" t="s">
        <v>1591</v>
      </c>
      <c r="H142" s="15">
        <v>0</v>
      </c>
      <c r="I142" s="1">
        <f t="shared" si="0"/>
        <v>76757.904387295217</v>
      </c>
      <c r="J142" s="1">
        <v>0</v>
      </c>
      <c r="K142">
        <v>4700</v>
      </c>
      <c r="L142" s="1">
        <v>2075</v>
      </c>
      <c r="M142" s="1">
        <f t="shared" si="1"/>
        <v>61354.40438729521</v>
      </c>
    </row>
    <row r="143" spans="1:13" x14ac:dyDescent="0.2">
      <c r="A143" s="15" t="s">
        <v>881</v>
      </c>
      <c r="B143" s="1" t="s">
        <v>1230</v>
      </c>
      <c r="C143" s="15" t="s">
        <v>35</v>
      </c>
      <c r="D143" s="15" t="s">
        <v>1030</v>
      </c>
      <c r="E143" s="1">
        <v>1</v>
      </c>
      <c r="F143" s="15" t="s">
        <v>882</v>
      </c>
      <c r="G143" s="1" t="s">
        <v>1592</v>
      </c>
      <c r="H143" s="15">
        <v>0</v>
      </c>
      <c r="I143" s="1">
        <f t="shared" si="0"/>
        <v>75490.277907567215</v>
      </c>
      <c r="J143" s="1">
        <v>0</v>
      </c>
      <c r="K143">
        <v>400</v>
      </c>
      <c r="L143" s="1">
        <v>2075</v>
      </c>
      <c r="M143" s="1">
        <f t="shared" si="1"/>
        <v>60380.177907567217</v>
      </c>
    </row>
    <row r="144" spans="1:13" x14ac:dyDescent="0.2">
      <c r="A144" s="15" t="s">
        <v>883</v>
      </c>
      <c r="B144" s="1" t="s">
        <v>1231</v>
      </c>
      <c r="C144" s="15" t="s">
        <v>35</v>
      </c>
      <c r="D144" s="15" t="s">
        <v>1030</v>
      </c>
      <c r="E144" s="1">
        <v>1</v>
      </c>
      <c r="F144" s="15" t="s">
        <v>884</v>
      </c>
      <c r="G144" s="1" t="s">
        <v>1593</v>
      </c>
      <c r="H144" s="15">
        <v>0</v>
      </c>
      <c r="I144" s="1">
        <f t="shared" si="0"/>
        <v>73462.769087901732</v>
      </c>
      <c r="J144" s="1">
        <v>0</v>
      </c>
      <c r="K144">
        <v>0</v>
      </c>
      <c r="L144" s="1">
        <v>2075</v>
      </c>
      <c r="M144" s="1">
        <f t="shared" si="1"/>
        <v>58352.669087901741</v>
      </c>
    </row>
    <row r="145" spans="1:13" x14ac:dyDescent="0.2">
      <c r="A145" s="15" t="s">
        <v>885</v>
      </c>
      <c r="B145" s="1" t="s">
        <v>1232</v>
      </c>
      <c r="C145" s="15" t="s">
        <v>35</v>
      </c>
      <c r="D145" s="15" t="s">
        <v>1030</v>
      </c>
      <c r="E145" s="1">
        <v>1</v>
      </c>
      <c r="F145" s="15" t="s">
        <v>886</v>
      </c>
      <c r="G145" s="1" t="s">
        <v>1594</v>
      </c>
      <c r="H145" s="15">
        <v>0</v>
      </c>
      <c r="I145" s="1">
        <f t="shared" si="0"/>
        <v>74155.614344079062</v>
      </c>
      <c r="J145" s="1">
        <v>0</v>
      </c>
      <c r="K145">
        <v>0</v>
      </c>
      <c r="L145" s="1">
        <v>2075</v>
      </c>
      <c r="M145" s="1">
        <f t="shared" si="1"/>
        <v>59485.614344079069</v>
      </c>
    </row>
    <row r="146" spans="1:13" x14ac:dyDescent="0.2">
      <c r="A146" s="15" t="s">
        <v>887</v>
      </c>
      <c r="B146" s="1" t="s">
        <v>1233</v>
      </c>
      <c r="C146" s="15" t="s">
        <v>35</v>
      </c>
      <c r="D146" s="15" t="s">
        <v>1030</v>
      </c>
      <c r="E146" s="1">
        <v>1</v>
      </c>
      <c r="F146" s="15" t="s">
        <v>888</v>
      </c>
      <c r="G146" s="1" t="s">
        <v>1595</v>
      </c>
      <c r="H146" s="15">
        <v>0</v>
      </c>
      <c r="I146" s="1">
        <f t="shared" si="0"/>
        <v>75490.277907567215</v>
      </c>
      <c r="J146" s="1">
        <v>0</v>
      </c>
      <c r="K146">
        <v>1900</v>
      </c>
      <c r="L146" s="1">
        <v>2075</v>
      </c>
      <c r="M146" s="1">
        <f t="shared" si="1"/>
        <v>60380.177907567217</v>
      </c>
    </row>
    <row r="147" spans="1:13" x14ac:dyDescent="0.2">
      <c r="A147" s="15" t="s">
        <v>889</v>
      </c>
      <c r="B147" s="1" t="s">
        <v>1234</v>
      </c>
      <c r="C147" s="15" t="s">
        <v>38</v>
      </c>
      <c r="D147" s="15" t="s">
        <v>1030</v>
      </c>
      <c r="E147" s="1">
        <v>1</v>
      </c>
      <c r="F147" s="15" t="s">
        <v>890</v>
      </c>
      <c r="G147" s="1" t="s">
        <v>1596</v>
      </c>
      <c r="H147" s="15">
        <v>0</v>
      </c>
      <c r="I147" s="1">
        <f t="shared" si="0"/>
        <v>74603.109987280768</v>
      </c>
      <c r="J147" s="1">
        <v>0</v>
      </c>
      <c r="K147">
        <v>100</v>
      </c>
      <c r="L147" s="1">
        <v>2075</v>
      </c>
      <c r="M147" s="1">
        <f t="shared" si="1"/>
        <v>59786.409987280778</v>
      </c>
    </row>
    <row r="148" spans="1:13" x14ac:dyDescent="0.2">
      <c r="A148" s="15" t="s">
        <v>892</v>
      </c>
      <c r="B148" s="1" t="s">
        <v>1235</v>
      </c>
      <c r="C148" s="15" t="s">
        <v>38</v>
      </c>
      <c r="D148" s="15" t="s">
        <v>1030</v>
      </c>
      <c r="E148" s="1">
        <v>1</v>
      </c>
      <c r="F148" s="15" t="s">
        <v>893</v>
      </c>
      <c r="G148" s="1" t="s">
        <v>1597</v>
      </c>
      <c r="H148" s="15">
        <v>0</v>
      </c>
      <c r="I148" s="1">
        <f t="shared" si="0"/>
        <v>74603.109987280768</v>
      </c>
      <c r="J148" s="1">
        <v>0</v>
      </c>
      <c r="K148">
        <v>4000</v>
      </c>
      <c r="L148" s="1">
        <v>2075</v>
      </c>
      <c r="M148" s="1">
        <f t="shared" si="1"/>
        <v>59786.409987280778</v>
      </c>
    </row>
    <row r="149" spans="1:13" x14ac:dyDescent="0.2">
      <c r="A149" s="15" t="s">
        <v>894</v>
      </c>
      <c r="B149" s="1" t="s">
        <v>1236</v>
      </c>
      <c r="C149" s="15" t="s">
        <v>38</v>
      </c>
      <c r="D149" s="15" t="s">
        <v>1030</v>
      </c>
      <c r="E149" s="1">
        <v>1</v>
      </c>
      <c r="F149" s="15" t="s">
        <v>895</v>
      </c>
      <c r="G149" s="1" t="s">
        <v>1598</v>
      </c>
      <c r="H149" s="15">
        <v>0</v>
      </c>
      <c r="I149" s="1">
        <f t="shared" si="0"/>
        <v>73658.483060440994</v>
      </c>
      <c r="J149" s="1">
        <v>0</v>
      </c>
      <c r="K149">
        <v>1300</v>
      </c>
      <c r="L149" s="1">
        <v>2075</v>
      </c>
      <c r="M149" s="1">
        <f t="shared" si="1"/>
        <v>58841.783060440997</v>
      </c>
    </row>
    <row r="150" spans="1:13" x14ac:dyDescent="0.2">
      <c r="A150" s="15" t="s">
        <v>896</v>
      </c>
      <c r="B150" s="1" t="s">
        <v>1237</v>
      </c>
      <c r="C150" s="15" t="s">
        <v>38</v>
      </c>
      <c r="D150" s="15" t="s">
        <v>1030</v>
      </c>
      <c r="E150" s="1">
        <v>1</v>
      </c>
      <c r="F150" s="15" t="s">
        <v>897</v>
      </c>
      <c r="G150" s="1" t="s">
        <v>1599</v>
      </c>
      <c r="H150" s="15">
        <v>0</v>
      </c>
      <c r="I150" s="1">
        <f t="shared" si="0"/>
        <v>73658.483060440994</v>
      </c>
      <c r="J150" s="1">
        <v>0</v>
      </c>
      <c r="K150">
        <v>0</v>
      </c>
      <c r="L150" s="1">
        <v>2075</v>
      </c>
      <c r="M150" s="1">
        <f t="shared" si="1"/>
        <v>58841.783060440997</v>
      </c>
    </row>
    <row r="151" spans="1:13" x14ac:dyDescent="0.2">
      <c r="A151" s="15" t="s">
        <v>898</v>
      </c>
      <c r="B151" s="1" t="s">
        <v>1238</v>
      </c>
      <c r="C151" s="15" t="s">
        <v>38</v>
      </c>
      <c r="D151" s="15" t="s">
        <v>1030</v>
      </c>
      <c r="E151" s="1">
        <v>1</v>
      </c>
      <c r="F151" s="15" t="s">
        <v>899</v>
      </c>
      <c r="G151" s="1" t="s">
        <v>1600</v>
      </c>
      <c r="H151" s="15">
        <v>0</v>
      </c>
      <c r="I151" s="1">
        <f t="shared" si="0"/>
        <v>78195.428527665819</v>
      </c>
      <c r="J151" s="1">
        <v>0</v>
      </c>
      <c r="K151">
        <v>3000</v>
      </c>
      <c r="L151" s="1">
        <v>2075</v>
      </c>
      <c r="M151" s="1">
        <f t="shared" si="1"/>
        <v>61618.328527665821</v>
      </c>
    </row>
    <row r="152" spans="1:13" x14ac:dyDescent="0.2">
      <c r="A152" s="15" t="s">
        <v>901</v>
      </c>
      <c r="B152" s="1" t="s">
        <v>1239</v>
      </c>
      <c r="C152" s="15" t="s">
        <v>38</v>
      </c>
      <c r="D152" s="15" t="s">
        <v>1030</v>
      </c>
      <c r="E152" s="1">
        <v>1</v>
      </c>
      <c r="F152" s="15" t="s">
        <v>902</v>
      </c>
      <c r="G152" s="1" t="s">
        <v>1601</v>
      </c>
      <c r="H152" s="15">
        <v>0</v>
      </c>
      <c r="I152" s="1">
        <f t="shared" si="0"/>
        <v>79140.055454505593</v>
      </c>
      <c r="J152" s="1">
        <v>0</v>
      </c>
      <c r="K152">
        <v>6500</v>
      </c>
      <c r="L152" s="1">
        <v>2075</v>
      </c>
      <c r="M152" s="1">
        <f t="shared" si="1"/>
        <v>62562.955454505602</v>
      </c>
    </row>
    <row r="153" spans="1:13" x14ac:dyDescent="0.2">
      <c r="A153" s="15" t="s">
        <v>903</v>
      </c>
      <c r="B153" s="1" t="s">
        <v>1240</v>
      </c>
      <c r="C153" s="15" t="s">
        <v>38</v>
      </c>
      <c r="D153" s="15" t="s">
        <v>1030</v>
      </c>
      <c r="E153" s="1">
        <v>1</v>
      </c>
      <c r="F153" s="15" t="s">
        <v>904</v>
      </c>
      <c r="G153" s="1" t="s">
        <v>1602</v>
      </c>
      <c r="H153" s="15">
        <v>0</v>
      </c>
      <c r="I153" s="1">
        <f t="shared" si="0"/>
        <v>79140.055454505593</v>
      </c>
      <c r="J153" s="1">
        <v>0</v>
      </c>
      <c r="K153">
        <v>3400</v>
      </c>
      <c r="L153" s="1">
        <v>2075</v>
      </c>
      <c r="M153" s="1">
        <f t="shared" si="1"/>
        <v>62562.955454505602</v>
      </c>
    </row>
    <row r="154" spans="1:13" x14ac:dyDescent="0.2">
      <c r="A154" s="15" t="s">
        <v>905</v>
      </c>
      <c r="B154" s="1" t="s">
        <v>1241</v>
      </c>
      <c r="C154" s="15" t="s">
        <v>38</v>
      </c>
      <c r="D154" s="15" t="s">
        <v>1030</v>
      </c>
      <c r="E154" s="1">
        <v>1</v>
      </c>
      <c r="F154" s="15" t="s">
        <v>906</v>
      </c>
      <c r="G154" s="1" t="s">
        <v>1603</v>
      </c>
      <c r="H154" s="15">
        <v>0</v>
      </c>
      <c r="I154" s="1">
        <f t="shared" si="0"/>
        <v>79140.055454505593</v>
      </c>
      <c r="J154" s="1">
        <v>0</v>
      </c>
      <c r="K154">
        <v>5000</v>
      </c>
      <c r="L154" s="1">
        <v>2075</v>
      </c>
      <c r="M154" s="1">
        <f t="shared" si="1"/>
        <v>62562.955454505602</v>
      </c>
    </row>
    <row r="155" spans="1:13" x14ac:dyDescent="0.2">
      <c r="A155" s="15" t="s">
        <v>907</v>
      </c>
      <c r="B155" s="1" t="s">
        <v>1242</v>
      </c>
      <c r="C155" s="15" t="s">
        <v>38</v>
      </c>
      <c r="D155" s="15" t="s">
        <v>1030</v>
      </c>
      <c r="E155" s="1">
        <v>1</v>
      </c>
      <c r="F155" s="15" t="s">
        <v>908</v>
      </c>
      <c r="G155" s="1" t="s">
        <v>1604</v>
      </c>
      <c r="H155" s="15">
        <v>0</v>
      </c>
      <c r="I155" s="1">
        <f t="shared" si="0"/>
        <v>79140.055454505593</v>
      </c>
      <c r="J155" s="1">
        <v>0</v>
      </c>
      <c r="K155">
        <v>4000</v>
      </c>
      <c r="L155" s="1">
        <v>2075</v>
      </c>
      <c r="M155" s="1">
        <f t="shared" si="1"/>
        <v>62562.955454505602</v>
      </c>
    </row>
    <row r="156" spans="1:13" x14ac:dyDescent="0.2">
      <c r="A156" s="15" t="s">
        <v>909</v>
      </c>
      <c r="B156" s="1" t="s">
        <v>1243</v>
      </c>
      <c r="C156" s="15" t="s">
        <v>39</v>
      </c>
      <c r="D156" s="15" t="s">
        <v>1030</v>
      </c>
      <c r="E156" s="1">
        <v>1</v>
      </c>
      <c r="F156" s="15" t="s">
        <v>910</v>
      </c>
      <c r="G156" s="1" t="s">
        <v>1605</v>
      </c>
      <c r="H156" s="15">
        <v>0</v>
      </c>
      <c r="I156" s="1">
        <f t="shared" ref="I156:I187" si="2">VLOOKUP(A156,N_Cost,18,FALSE)</f>
        <v>74561.023675508564</v>
      </c>
      <c r="J156" s="1">
        <v>0</v>
      </c>
      <c r="K156">
        <v>0</v>
      </c>
      <c r="L156" s="1">
        <v>2075</v>
      </c>
      <c r="M156" s="1">
        <f t="shared" ref="M156:M187" si="3">VLOOKUP(A156,A_InvCost,2,FALSE)</f>
        <v>59157.523675508564</v>
      </c>
    </row>
    <row r="157" spans="1:13" x14ac:dyDescent="0.2">
      <c r="A157" s="15" t="s">
        <v>912</v>
      </c>
      <c r="B157" s="1" t="s">
        <v>1244</v>
      </c>
      <c r="C157" s="15" t="s">
        <v>39</v>
      </c>
      <c r="D157" s="15" t="s">
        <v>1030</v>
      </c>
      <c r="E157" s="1">
        <v>1</v>
      </c>
      <c r="F157" s="15" t="s">
        <v>913</v>
      </c>
      <c r="G157" s="1" t="s">
        <v>1606</v>
      </c>
      <c r="H157" s="15">
        <v>0</v>
      </c>
      <c r="I157" s="1">
        <f t="shared" si="2"/>
        <v>78521.477435571462</v>
      </c>
      <c r="J157" s="1">
        <v>0</v>
      </c>
      <c r="K157">
        <v>150</v>
      </c>
      <c r="L157" s="1">
        <v>2075</v>
      </c>
      <c r="M157" s="1">
        <f t="shared" si="3"/>
        <v>61797.677435571459</v>
      </c>
    </row>
    <row r="158" spans="1:13" x14ac:dyDescent="0.2">
      <c r="A158" s="15" t="s">
        <v>915</v>
      </c>
      <c r="B158" s="1" t="s">
        <v>1245</v>
      </c>
      <c r="C158" s="15" t="s">
        <v>39</v>
      </c>
      <c r="D158" s="15" t="s">
        <v>1030</v>
      </c>
      <c r="E158" s="1">
        <v>1</v>
      </c>
      <c r="F158" s="15" t="s">
        <v>916</v>
      </c>
      <c r="G158" s="1" t="s">
        <v>1607</v>
      </c>
      <c r="H158" s="15">
        <v>0</v>
      </c>
      <c r="I158" s="1">
        <f t="shared" si="2"/>
        <v>74561.023675508564</v>
      </c>
      <c r="J158" s="1">
        <v>0</v>
      </c>
      <c r="K158">
        <v>0</v>
      </c>
      <c r="L158" s="1">
        <v>2075</v>
      </c>
      <c r="M158" s="1">
        <f t="shared" si="3"/>
        <v>59157.523675508564</v>
      </c>
    </row>
    <row r="159" spans="1:13" x14ac:dyDescent="0.2">
      <c r="A159" s="15" t="s">
        <v>1964</v>
      </c>
      <c r="B159" s="1" t="s">
        <v>1246</v>
      </c>
      <c r="C159" s="15" t="s">
        <v>37</v>
      </c>
      <c r="D159" s="15" t="s">
        <v>575</v>
      </c>
      <c r="E159" s="1">
        <v>1</v>
      </c>
      <c r="F159" s="15" t="s">
        <v>838</v>
      </c>
      <c r="G159" s="1" t="s">
        <v>1480</v>
      </c>
      <c r="H159" s="15">
        <v>0</v>
      </c>
      <c r="I159" s="1">
        <f t="shared" si="2"/>
        <v>165730.31968151339</v>
      </c>
      <c r="J159" s="1">
        <v>2.8997000000000002</v>
      </c>
      <c r="K159">
        <v>600</v>
      </c>
      <c r="L159" s="1">
        <v>2075</v>
      </c>
      <c r="M159" s="1">
        <f t="shared" si="3"/>
        <v>126579.01968151338</v>
      </c>
    </row>
    <row r="160" spans="1:13" x14ac:dyDescent="0.2">
      <c r="A160" s="15" t="s">
        <v>1965</v>
      </c>
      <c r="B160" s="1" t="s">
        <v>1247</v>
      </c>
      <c r="C160" s="15" t="s">
        <v>37</v>
      </c>
      <c r="D160" s="15" t="s">
        <v>575</v>
      </c>
      <c r="E160" s="1">
        <v>1</v>
      </c>
      <c r="F160" s="15" t="s">
        <v>841</v>
      </c>
      <c r="G160" s="1" t="s">
        <v>1481</v>
      </c>
      <c r="H160" s="15">
        <v>0</v>
      </c>
      <c r="I160" s="1">
        <f t="shared" si="2"/>
        <v>166674.9466083532</v>
      </c>
      <c r="J160" s="1">
        <v>2.8997000000000002</v>
      </c>
      <c r="K160">
        <v>4700</v>
      </c>
      <c r="L160" s="1">
        <v>2075</v>
      </c>
      <c r="M160" s="1">
        <f t="shared" si="3"/>
        <v>127523.64660835317</v>
      </c>
    </row>
    <row r="161" spans="1:13" x14ac:dyDescent="0.2">
      <c r="A161" s="15" t="s">
        <v>1966</v>
      </c>
      <c r="B161" s="1" t="s">
        <v>1248</v>
      </c>
      <c r="C161" s="15" t="s">
        <v>37</v>
      </c>
      <c r="D161" s="15" t="s">
        <v>575</v>
      </c>
      <c r="E161" s="1">
        <v>1</v>
      </c>
      <c r="F161" s="15" t="s">
        <v>843</v>
      </c>
      <c r="G161" s="1" t="s">
        <v>1482</v>
      </c>
      <c r="H161" s="15">
        <v>0</v>
      </c>
      <c r="I161" s="1">
        <f t="shared" si="2"/>
        <v>165730.31968151339</v>
      </c>
      <c r="J161" s="1">
        <v>2.8997000000000002</v>
      </c>
      <c r="K161">
        <v>0</v>
      </c>
      <c r="L161" s="1">
        <v>2075</v>
      </c>
      <c r="M161" s="1">
        <f t="shared" si="3"/>
        <v>126579.01968151338</v>
      </c>
    </row>
    <row r="162" spans="1:13" x14ac:dyDescent="0.2">
      <c r="A162" s="15" t="s">
        <v>1967</v>
      </c>
      <c r="B162" s="1" t="s">
        <v>1249</v>
      </c>
      <c r="C162" s="15" t="s">
        <v>37</v>
      </c>
      <c r="D162" s="15" t="s">
        <v>575</v>
      </c>
      <c r="E162" s="1">
        <v>1</v>
      </c>
      <c r="F162" s="15" t="s">
        <v>845</v>
      </c>
      <c r="G162" s="1" t="s">
        <v>1483</v>
      </c>
      <c r="H162" s="15">
        <v>0</v>
      </c>
      <c r="I162" s="1">
        <f t="shared" si="2"/>
        <v>165730.31968151339</v>
      </c>
      <c r="J162" s="1">
        <v>2.8997000000000002</v>
      </c>
      <c r="K162">
        <v>1000</v>
      </c>
      <c r="L162" s="1">
        <v>2075</v>
      </c>
      <c r="M162" s="1">
        <f t="shared" si="3"/>
        <v>126579.01968151338</v>
      </c>
    </row>
    <row r="163" spans="1:13" x14ac:dyDescent="0.2">
      <c r="A163" s="15" t="s">
        <v>1968</v>
      </c>
      <c r="B163" s="1" t="s">
        <v>1250</v>
      </c>
      <c r="C163" s="15" t="s">
        <v>37</v>
      </c>
      <c r="D163" s="15" t="s">
        <v>575</v>
      </c>
      <c r="E163" s="1">
        <v>1</v>
      </c>
      <c r="F163" s="15" t="s">
        <v>847</v>
      </c>
      <c r="G163" s="1" t="s">
        <v>1484</v>
      </c>
      <c r="H163" s="15">
        <v>0</v>
      </c>
      <c r="I163" s="1">
        <f t="shared" si="2"/>
        <v>179178.85765537774</v>
      </c>
      <c r="J163" s="1">
        <v>3.2519999999999998</v>
      </c>
      <c r="K163">
        <v>1000</v>
      </c>
      <c r="L163" s="1">
        <v>2075</v>
      </c>
      <c r="M163" s="1">
        <f t="shared" si="3"/>
        <v>135270.85765537771</v>
      </c>
    </row>
    <row r="164" spans="1:13" x14ac:dyDescent="0.2">
      <c r="A164" s="15" t="s">
        <v>1969</v>
      </c>
      <c r="B164" s="1" t="s">
        <v>1251</v>
      </c>
      <c r="C164" s="15" t="s">
        <v>37</v>
      </c>
      <c r="D164" s="15" t="s">
        <v>575</v>
      </c>
      <c r="E164" s="1">
        <v>1</v>
      </c>
      <c r="F164" s="15" t="s">
        <v>850</v>
      </c>
      <c r="G164" s="1" t="s">
        <v>1485</v>
      </c>
      <c r="H164" s="15">
        <v>0</v>
      </c>
      <c r="I164" s="1">
        <f t="shared" si="2"/>
        <v>165730.31968151339</v>
      </c>
      <c r="J164" s="1">
        <v>2.8997000000000002</v>
      </c>
      <c r="K164">
        <v>900</v>
      </c>
      <c r="L164" s="1">
        <v>2075</v>
      </c>
      <c r="M164" s="1">
        <f t="shared" si="3"/>
        <v>126579.01968151338</v>
      </c>
    </row>
    <row r="165" spans="1:13" x14ac:dyDescent="0.2">
      <c r="A165" s="15" t="s">
        <v>1970</v>
      </c>
      <c r="B165" s="1" t="s">
        <v>1252</v>
      </c>
      <c r="C165" s="15" t="s">
        <v>37</v>
      </c>
      <c r="D165" s="15" t="s">
        <v>575</v>
      </c>
      <c r="E165" s="1">
        <v>1</v>
      </c>
      <c r="F165" s="15" t="s">
        <v>852</v>
      </c>
      <c r="G165" s="1" t="s">
        <v>1486</v>
      </c>
      <c r="H165" s="15">
        <v>0</v>
      </c>
      <c r="I165" s="1">
        <f t="shared" si="2"/>
        <v>165730.31968151339</v>
      </c>
      <c r="J165" s="1">
        <v>2.8997000000000002</v>
      </c>
      <c r="K165">
        <v>300</v>
      </c>
      <c r="L165" s="1">
        <v>2075</v>
      </c>
      <c r="M165" s="1">
        <f t="shared" si="3"/>
        <v>126579.01968151338</v>
      </c>
    </row>
    <row r="166" spans="1:13" x14ac:dyDescent="0.2">
      <c r="A166" s="15" t="s">
        <v>1971</v>
      </c>
      <c r="B166" s="1" t="s">
        <v>1253</v>
      </c>
      <c r="C166" s="15" t="s">
        <v>37</v>
      </c>
      <c r="D166" s="15" t="s">
        <v>575</v>
      </c>
      <c r="E166" s="1">
        <v>1</v>
      </c>
      <c r="F166" s="15" t="s">
        <v>65</v>
      </c>
      <c r="G166" s="1" t="s">
        <v>1487</v>
      </c>
      <c r="H166" s="15">
        <v>0</v>
      </c>
      <c r="I166" s="1">
        <f t="shared" si="2"/>
        <v>165730.31968151339</v>
      </c>
      <c r="J166" s="1">
        <v>2.8997000000000002</v>
      </c>
      <c r="K166">
        <v>1400</v>
      </c>
      <c r="L166" s="1">
        <v>2075</v>
      </c>
      <c r="M166" s="1">
        <f t="shared" si="3"/>
        <v>126579.01968151338</v>
      </c>
    </row>
    <row r="167" spans="1:13" x14ac:dyDescent="0.2">
      <c r="A167" s="15" t="s">
        <v>1972</v>
      </c>
      <c r="B167" s="1" t="s">
        <v>1254</v>
      </c>
      <c r="C167" s="15" t="s">
        <v>36</v>
      </c>
      <c r="D167" s="15" t="s">
        <v>575</v>
      </c>
      <c r="E167" s="1">
        <v>1</v>
      </c>
      <c r="F167" s="15" t="s">
        <v>855</v>
      </c>
      <c r="G167" s="1" t="s">
        <v>1488</v>
      </c>
      <c r="H167" s="15">
        <v>0</v>
      </c>
      <c r="I167" s="1">
        <f t="shared" si="2"/>
        <v>178591.96945205313</v>
      </c>
      <c r="J167" s="1">
        <v>3.3062</v>
      </c>
      <c r="K167">
        <v>0</v>
      </c>
      <c r="L167" s="1">
        <v>2075</v>
      </c>
      <c r="M167" s="1">
        <f t="shared" si="3"/>
        <v>133952.16945205312</v>
      </c>
    </row>
    <row r="168" spans="1:13" x14ac:dyDescent="0.2">
      <c r="A168" s="15" t="s">
        <v>1973</v>
      </c>
      <c r="B168" s="1" t="s">
        <v>1255</v>
      </c>
      <c r="C168" s="15" t="s">
        <v>36</v>
      </c>
      <c r="D168" s="15" t="s">
        <v>575</v>
      </c>
      <c r="E168" s="1">
        <v>1</v>
      </c>
      <c r="F168" s="15" t="s">
        <v>858</v>
      </c>
      <c r="G168" s="1" t="s">
        <v>1489</v>
      </c>
      <c r="H168" s="15">
        <v>0</v>
      </c>
      <c r="I168" s="1">
        <f t="shared" si="2"/>
        <v>168406.1302116857</v>
      </c>
      <c r="J168" s="1">
        <v>3.0622999999999996</v>
      </c>
      <c r="K168">
        <v>1800</v>
      </c>
      <c r="L168" s="1">
        <v>2075</v>
      </c>
      <c r="M168" s="1">
        <f t="shared" si="3"/>
        <v>127059.43021168571</v>
      </c>
    </row>
    <row r="169" spans="1:13" x14ac:dyDescent="0.2">
      <c r="A169" s="15" t="s">
        <v>1974</v>
      </c>
      <c r="B169" s="1" t="s">
        <v>1256</v>
      </c>
      <c r="C169" s="15" t="s">
        <v>36</v>
      </c>
      <c r="D169" s="15" t="s">
        <v>575</v>
      </c>
      <c r="E169" s="1">
        <v>1</v>
      </c>
      <c r="F169" s="15" t="s">
        <v>861</v>
      </c>
      <c r="G169" s="1" t="s">
        <v>1490</v>
      </c>
      <c r="H169" s="15">
        <v>0</v>
      </c>
      <c r="I169" s="1">
        <f t="shared" si="2"/>
        <v>178591.96945205313</v>
      </c>
      <c r="J169" s="1">
        <v>3.3062</v>
      </c>
      <c r="K169">
        <v>800</v>
      </c>
      <c r="L169" s="1">
        <v>2075</v>
      </c>
      <c r="M169" s="1">
        <f t="shared" si="3"/>
        <v>133952.16945205312</v>
      </c>
    </row>
    <row r="170" spans="1:13" x14ac:dyDescent="0.2">
      <c r="A170" s="15" t="s">
        <v>1975</v>
      </c>
      <c r="B170" s="1" t="s">
        <v>1257</v>
      </c>
      <c r="C170" s="15" t="s">
        <v>36</v>
      </c>
      <c r="D170" s="15" t="s">
        <v>575</v>
      </c>
      <c r="E170" s="1">
        <v>1</v>
      </c>
      <c r="F170" s="15" t="s">
        <v>863</v>
      </c>
      <c r="G170" s="1" t="s">
        <v>1491</v>
      </c>
      <c r="H170" s="15">
        <v>0</v>
      </c>
      <c r="I170" s="1">
        <f t="shared" si="2"/>
        <v>167697.66001655586</v>
      </c>
      <c r="J170" s="1">
        <v>3.0622999999999996</v>
      </c>
      <c r="K170">
        <v>1000</v>
      </c>
      <c r="L170" s="1">
        <v>2075</v>
      </c>
      <c r="M170" s="1">
        <f t="shared" si="3"/>
        <v>126350.96001655588</v>
      </c>
    </row>
    <row r="171" spans="1:13" x14ac:dyDescent="0.2">
      <c r="A171" s="15" t="s">
        <v>1976</v>
      </c>
      <c r="B171" s="1" t="s">
        <v>1258</v>
      </c>
      <c r="C171" s="15" t="s">
        <v>36</v>
      </c>
      <c r="D171" s="15" t="s">
        <v>575</v>
      </c>
      <c r="E171" s="1">
        <v>1</v>
      </c>
      <c r="F171" s="15" t="s">
        <v>865</v>
      </c>
      <c r="G171" s="1" t="s">
        <v>1492</v>
      </c>
      <c r="H171" s="15">
        <v>0</v>
      </c>
      <c r="I171" s="1">
        <f t="shared" si="2"/>
        <v>190742.4801901186</v>
      </c>
      <c r="J171" s="1">
        <v>3.5771999999999999</v>
      </c>
      <c r="K171">
        <v>1300</v>
      </c>
      <c r="L171" s="1">
        <v>2075</v>
      </c>
      <c r="M171" s="1">
        <f t="shared" si="3"/>
        <v>142443.68019011861</v>
      </c>
    </row>
    <row r="172" spans="1:13" x14ac:dyDescent="0.2">
      <c r="A172" s="15" t="s">
        <v>1977</v>
      </c>
      <c r="B172" s="1" t="s">
        <v>1259</v>
      </c>
      <c r="C172" s="15" t="s">
        <v>36</v>
      </c>
      <c r="D172" s="15" t="s">
        <v>575</v>
      </c>
      <c r="E172" s="1">
        <v>1</v>
      </c>
      <c r="F172" s="15" t="s">
        <v>868</v>
      </c>
      <c r="G172" s="1" t="s">
        <v>1493</v>
      </c>
      <c r="H172" s="15">
        <v>0</v>
      </c>
      <c r="I172" s="1">
        <f t="shared" si="2"/>
        <v>189143.70869242051</v>
      </c>
      <c r="J172" s="1">
        <v>3.5771999999999999</v>
      </c>
      <c r="K172">
        <v>1100</v>
      </c>
      <c r="L172" s="1">
        <v>2075</v>
      </c>
      <c r="M172" s="1">
        <f t="shared" si="3"/>
        <v>140844.90869242052</v>
      </c>
    </row>
    <row r="173" spans="1:13" x14ac:dyDescent="0.2">
      <c r="A173" s="15" t="s">
        <v>1978</v>
      </c>
      <c r="B173" s="1" t="s">
        <v>1260</v>
      </c>
      <c r="C173" s="15" t="s">
        <v>36</v>
      </c>
      <c r="D173" s="15" t="s">
        <v>575</v>
      </c>
      <c r="E173" s="1">
        <v>1</v>
      </c>
      <c r="F173" s="15" t="s">
        <v>870</v>
      </c>
      <c r="G173" s="1" t="s">
        <v>1494</v>
      </c>
      <c r="H173" s="15">
        <v>0</v>
      </c>
      <c r="I173" s="1">
        <f t="shared" si="2"/>
        <v>178591.96945205313</v>
      </c>
      <c r="J173" s="1">
        <v>3.3062</v>
      </c>
      <c r="K173">
        <v>300</v>
      </c>
      <c r="L173" s="1">
        <v>2075</v>
      </c>
      <c r="M173" s="1">
        <f t="shared" si="3"/>
        <v>133952.16945205312</v>
      </c>
    </row>
    <row r="174" spans="1:13" x14ac:dyDescent="0.2">
      <c r="A174" s="15" t="s">
        <v>1979</v>
      </c>
      <c r="B174" s="1" t="s">
        <v>1261</v>
      </c>
      <c r="C174" s="15" t="s">
        <v>36</v>
      </c>
      <c r="D174" s="15" t="s">
        <v>575</v>
      </c>
      <c r="E174" s="1">
        <v>1</v>
      </c>
      <c r="F174" s="15" t="s">
        <v>872</v>
      </c>
      <c r="G174" s="1" t="s">
        <v>1495</v>
      </c>
      <c r="H174" s="15">
        <v>0</v>
      </c>
      <c r="I174" s="1">
        <f t="shared" si="2"/>
        <v>177883.4992569233</v>
      </c>
      <c r="J174" s="1">
        <v>3.3062</v>
      </c>
      <c r="K174">
        <v>0</v>
      </c>
      <c r="L174" s="1">
        <v>2075</v>
      </c>
      <c r="M174" s="1">
        <f t="shared" si="3"/>
        <v>133243.69925692328</v>
      </c>
    </row>
    <row r="175" spans="1:13" x14ac:dyDescent="0.2">
      <c r="A175" s="15" t="s">
        <v>1980</v>
      </c>
      <c r="B175" s="1" t="s">
        <v>1262</v>
      </c>
      <c r="C175" s="15" t="s">
        <v>36</v>
      </c>
      <c r="D175" s="15" t="s">
        <v>575</v>
      </c>
      <c r="E175" s="1">
        <v>1</v>
      </c>
      <c r="F175" s="15" t="s">
        <v>874</v>
      </c>
      <c r="G175" s="1" t="s">
        <v>1496</v>
      </c>
      <c r="H175" s="15">
        <v>0</v>
      </c>
      <c r="I175" s="1">
        <f t="shared" si="2"/>
        <v>177883.4992569233</v>
      </c>
      <c r="J175" s="1">
        <v>3.3062</v>
      </c>
      <c r="K175">
        <v>100</v>
      </c>
      <c r="L175" s="1">
        <v>2075</v>
      </c>
      <c r="M175" s="1">
        <f t="shared" si="3"/>
        <v>133243.69925692328</v>
      </c>
    </row>
    <row r="176" spans="1:13" x14ac:dyDescent="0.2">
      <c r="A176" s="15" t="s">
        <v>1981</v>
      </c>
      <c r="B176" s="1" t="s">
        <v>1263</v>
      </c>
      <c r="C176" s="15" t="s">
        <v>35</v>
      </c>
      <c r="D176" s="15" t="s">
        <v>575</v>
      </c>
      <c r="E176" s="1">
        <v>1</v>
      </c>
      <c r="F176" s="15" t="s">
        <v>876</v>
      </c>
      <c r="G176" s="1" t="s">
        <v>1497</v>
      </c>
      <c r="H176" s="15">
        <v>0</v>
      </c>
      <c r="I176" s="1">
        <f t="shared" si="2"/>
        <v>166120.91427594281</v>
      </c>
      <c r="J176" s="1">
        <v>2.7913000000000001</v>
      </c>
      <c r="K176">
        <v>300</v>
      </c>
      <c r="L176" s="1">
        <v>2075</v>
      </c>
      <c r="M176" s="1">
        <f t="shared" si="3"/>
        <v>128433.2142759428</v>
      </c>
    </row>
    <row r="177" spans="1:13" x14ac:dyDescent="0.2">
      <c r="A177" s="15" t="s">
        <v>1982</v>
      </c>
      <c r="B177" s="1" t="s">
        <v>1264</v>
      </c>
      <c r="C177" s="15" t="s">
        <v>35</v>
      </c>
      <c r="D177" s="15" t="s">
        <v>575</v>
      </c>
      <c r="E177" s="1">
        <v>1</v>
      </c>
      <c r="F177" s="15" t="s">
        <v>879</v>
      </c>
      <c r="G177" s="1" t="s">
        <v>1498</v>
      </c>
      <c r="H177" s="15">
        <v>0</v>
      </c>
      <c r="I177" s="1">
        <f t="shared" si="2"/>
        <v>169131.30576036178</v>
      </c>
      <c r="J177" s="1">
        <v>2.8454999999999999</v>
      </c>
      <c r="K177">
        <v>0</v>
      </c>
      <c r="L177" s="1">
        <v>2075</v>
      </c>
      <c r="M177" s="1">
        <f t="shared" si="3"/>
        <v>130711.80576036178</v>
      </c>
    </row>
    <row r="178" spans="1:13" x14ac:dyDescent="0.2">
      <c r="A178" s="15" t="s">
        <v>1983</v>
      </c>
      <c r="B178" s="1" t="s">
        <v>1265</v>
      </c>
      <c r="C178" s="15" t="s">
        <v>35</v>
      </c>
      <c r="D178" s="15" t="s">
        <v>575</v>
      </c>
      <c r="E178" s="1">
        <v>1</v>
      </c>
      <c r="F178" s="15" t="s">
        <v>882</v>
      </c>
      <c r="G178" s="1" t="s">
        <v>1499</v>
      </c>
      <c r="H178" s="15">
        <v>0</v>
      </c>
      <c r="I178" s="1">
        <f t="shared" si="2"/>
        <v>166120.91427594281</v>
      </c>
      <c r="J178" s="1">
        <v>2.7913000000000001</v>
      </c>
      <c r="K178">
        <v>700</v>
      </c>
      <c r="L178" s="1">
        <v>2075</v>
      </c>
      <c r="M178" s="1">
        <f t="shared" si="3"/>
        <v>128433.2142759428</v>
      </c>
    </row>
    <row r="179" spans="1:13" x14ac:dyDescent="0.2">
      <c r="A179" s="15" t="s">
        <v>1984</v>
      </c>
      <c r="B179" s="1" t="s">
        <v>1266</v>
      </c>
      <c r="C179" s="15" t="s">
        <v>35</v>
      </c>
      <c r="D179" s="15" t="s">
        <v>575</v>
      </c>
      <c r="E179" s="1">
        <v>1</v>
      </c>
      <c r="F179" s="15" t="s">
        <v>884</v>
      </c>
      <c r="G179" s="1" t="s">
        <v>1500</v>
      </c>
      <c r="H179" s="15">
        <v>0</v>
      </c>
      <c r="I179" s="1">
        <f t="shared" si="2"/>
        <v>164093.40545627731</v>
      </c>
      <c r="J179" s="1">
        <v>2.7913000000000001</v>
      </c>
      <c r="K179">
        <v>1000</v>
      </c>
      <c r="L179" s="1">
        <v>2075</v>
      </c>
      <c r="M179" s="1">
        <f t="shared" si="3"/>
        <v>126405.70545627731</v>
      </c>
    </row>
    <row r="180" spans="1:13" x14ac:dyDescent="0.2">
      <c r="A180" s="15" t="s">
        <v>1985</v>
      </c>
      <c r="B180" s="1" t="s">
        <v>1267</v>
      </c>
      <c r="C180" s="15" t="s">
        <v>35</v>
      </c>
      <c r="D180" s="15" t="s">
        <v>575</v>
      </c>
      <c r="E180" s="1">
        <v>1</v>
      </c>
      <c r="F180" s="15" t="s">
        <v>886</v>
      </c>
      <c r="G180" s="1" t="s">
        <v>1501</v>
      </c>
      <c r="H180" s="15">
        <v>0</v>
      </c>
      <c r="I180" s="1">
        <f t="shared" si="2"/>
        <v>162172.10320541819</v>
      </c>
      <c r="J180" s="1">
        <v>2.71</v>
      </c>
      <c r="K180">
        <v>500</v>
      </c>
      <c r="L180" s="1">
        <v>2075</v>
      </c>
      <c r="M180" s="1">
        <f t="shared" si="3"/>
        <v>125582.10320541817</v>
      </c>
    </row>
    <row r="181" spans="1:13" x14ac:dyDescent="0.2">
      <c r="A181" s="15" t="s">
        <v>1986</v>
      </c>
      <c r="B181" s="1" t="s">
        <v>1268</v>
      </c>
      <c r="C181" s="15" t="s">
        <v>35</v>
      </c>
      <c r="D181" s="15" t="s">
        <v>575</v>
      </c>
      <c r="E181" s="1">
        <v>1</v>
      </c>
      <c r="F181" s="15" t="s">
        <v>888</v>
      </c>
      <c r="G181" s="1" t="s">
        <v>1503</v>
      </c>
      <c r="H181" s="15">
        <v>0</v>
      </c>
      <c r="I181" s="1">
        <f t="shared" si="2"/>
        <v>166120.91427594281</v>
      </c>
      <c r="J181" s="1">
        <v>2.7913000000000001</v>
      </c>
      <c r="K181">
        <v>400</v>
      </c>
      <c r="L181" s="1">
        <v>2075</v>
      </c>
      <c r="M181" s="1">
        <f t="shared" si="3"/>
        <v>128433.2142759428</v>
      </c>
    </row>
    <row r="182" spans="1:13" x14ac:dyDescent="0.2">
      <c r="A182" s="15" t="s">
        <v>1987</v>
      </c>
      <c r="B182" s="1" t="s">
        <v>1269</v>
      </c>
      <c r="C182" s="15" t="s">
        <v>38</v>
      </c>
      <c r="D182" s="15" t="s">
        <v>575</v>
      </c>
      <c r="E182" s="1">
        <v>1</v>
      </c>
      <c r="F182" s="15" t="s">
        <v>890</v>
      </c>
      <c r="G182" s="1" t="s">
        <v>1504</v>
      </c>
      <c r="H182" s="15">
        <v>0</v>
      </c>
      <c r="I182" s="1">
        <f t="shared" si="2"/>
        <v>163112.3917177018</v>
      </c>
      <c r="J182" s="1">
        <v>2.7370999999999999</v>
      </c>
      <c r="K182">
        <v>800</v>
      </c>
      <c r="L182" s="1">
        <v>2075</v>
      </c>
      <c r="M182" s="1">
        <f t="shared" si="3"/>
        <v>126156.49171770179</v>
      </c>
    </row>
    <row r="183" spans="1:13" x14ac:dyDescent="0.2">
      <c r="A183" s="15" t="s">
        <v>1988</v>
      </c>
      <c r="B183" s="1" t="s">
        <v>1270</v>
      </c>
      <c r="C183" s="15" t="s">
        <v>38</v>
      </c>
      <c r="D183" s="15" t="s">
        <v>575</v>
      </c>
      <c r="E183" s="1">
        <v>1</v>
      </c>
      <c r="F183" s="15" t="s">
        <v>893</v>
      </c>
      <c r="G183" s="1" t="s">
        <v>1505</v>
      </c>
      <c r="H183" s="15">
        <v>0</v>
      </c>
      <c r="I183" s="1">
        <f t="shared" si="2"/>
        <v>163112.3917177018</v>
      </c>
      <c r="J183" s="1">
        <v>2.7370999999999999</v>
      </c>
      <c r="K183">
        <v>400</v>
      </c>
      <c r="L183" s="1">
        <v>2075</v>
      </c>
      <c r="M183" s="1">
        <f t="shared" si="3"/>
        <v>126156.49171770179</v>
      </c>
    </row>
    <row r="184" spans="1:13" x14ac:dyDescent="0.2">
      <c r="A184" s="15" t="s">
        <v>1989</v>
      </c>
      <c r="B184" s="1" t="s">
        <v>1271</v>
      </c>
      <c r="C184" s="15" t="s">
        <v>38</v>
      </c>
      <c r="D184" s="15" t="s">
        <v>575</v>
      </c>
      <c r="E184" s="1">
        <v>1</v>
      </c>
      <c r="F184" s="15" t="s">
        <v>895</v>
      </c>
      <c r="G184" s="1" t="s">
        <v>1506</v>
      </c>
      <c r="H184" s="15">
        <v>0</v>
      </c>
      <c r="I184" s="1">
        <f t="shared" si="2"/>
        <v>162167.76479086204</v>
      </c>
      <c r="J184" s="1">
        <v>2.7370999999999999</v>
      </c>
      <c r="K184">
        <v>1200</v>
      </c>
      <c r="L184" s="1">
        <v>2075</v>
      </c>
      <c r="M184" s="1">
        <f t="shared" si="3"/>
        <v>125211.86479086202</v>
      </c>
    </row>
    <row r="185" spans="1:13" x14ac:dyDescent="0.2">
      <c r="A185" s="15" t="s">
        <v>1990</v>
      </c>
      <c r="B185" s="1" t="s">
        <v>1272</v>
      </c>
      <c r="C185" s="15" t="s">
        <v>38</v>
      </c>
      <c r="D185" s="15" t="s">
        <v>575</v>
      </c>
      <c r="E185" s="1">
        <v>1</v>
      </c>
      <c r="F185" s="15" t="s">
        <v>897</v>
      </c>
      <c r="G185" s="1" t="s">
        <v>1507</v>
      </c>
      <c r="H185" s="15">
        <v>0</v>
      </c>
      <c r="I185" s="1">
        <f t="shared" si="2"/>
        <v>162167.76479086204</v>
      </c>
      <c r="J185" s="1">
        <v>2.7370999999999999</v>
      </c>
      <c r="K185">
        <v>400</v>
      </c>
      <c r="L185" s="1">
        <v>2075</v>
      </c>
      <c r="M185" s="1">
        <f t="shared" si="3"/>
        <v>125211.86479086202</v>
      </c>
    </row>
    <row r="186" spans="1:13" x14ac:dyDescent="0.2">
      <c r="A186" s="15" t="s">
        <v>1991</v>
      </c>
      <c r="B186" s="1" t="s">
        <v>1273</v>
      </c>
      <c r="C186" s="15" t="s">
        <v>38</v>
      </c>
      <c r="D186" s="15" t="s">
        <v>575</v>
      </c>
      <c r="E186" s="1">
        <v>1</v>
      </c>
      <c r="F186" s="15" t="s">
        <v>899</v>
      </c>
      <c r="G186" s="1" t="s">
        <v>1508</v>
      </c>
      <c r="H186" s="15">
        <v>0</v>
      </c>
      <c r="I186" s="1">
        <f t="shared" si="2"/>
        <v>173963.98711522369</v>
      </c>
      <c r="J186" s="1">
        <v>3.0622999999999996</v>
      </c>
      <c r="K186">
        <v>100</v>
      </c>
      <c r="L186" s="1">
        <v>2075</v>
      </c>
      <c r="M186" s="1">
        <f t="shared" si="3"/>
        <v>132617.28711522368</v>
      </c>
    </row>
    <row r="187" spans="1:13" x14ac:dyDescent="0.2">
      <c r="A187" s="15" t="s">
        <v>1992</v>
      </c>
      <c r="B187" s="1" t="s">
        <v>1274</v>
      </c>
      <c r="C187" s="15" t="s">
        <v>38</v>
      </c>
      <c r="D187" s="15" t="s">
        <v>575</v>
      </c>
      <c r="E187" s="1">
        <v>1</v>
      </c>
      <c r="F187" s="15" t="s">
        <v>902</v>
      </c>
      <c r="G187" s="1" t="s">
        <v>1509</v>
      </c>
      <c r="H187" s="15">
        <v>0</v>
      </c>
      <c r="I187" s="1">
        <f t="shared" si="2"/>
        <v>174908.61404206345</v>
      </c>
      <c r="J187" s="1">
        <v>3.0622999999999996</v>
      </c>
      <c r="K187">
        <v>600</v>
      </c>
      <c r="L187" s="1">
        <v>2075</v>
      </c>
      <c r="M187" s="1">
        <f t="shared" si="3"/>
        <v>133561.91404206344</v>
      </c>
    </row>
    <row r="188" spans="1:13" x14ac:dyDescent="0.2">
      <c r="A188" s="15" t="s">
        <v>1993</v>
      </c>
      <c r="B188" s="1" t="s">
        <v>1275</v>
      </c>
      <c r="C188" s="15" t="s">
        <v>38</v>
      </c>
      <c r="D188" s="15" t="s">
        <v>575</v>
      </c>
      <c r="E188" s="1">
        <v>1</v>
      </c>
      <c r="F188" s="15" t="s">
        <v>904</v>
      </c>
      <c r="G188" s="1" t="s">
        <v>1510</v>
      </c>
      <c r="H188" s="15">
        <v>0</v>
      </c>
      <c r="I188" s="1">
        <f t="shared" ref="I188:I228" si="4">VLOOKUP(A188,N_Cost,18,FALSE)</f>
        <v>174908.61404206345</v>
      </c>
      <c r="J188" s="1">
        <v>3.0622999999999996</v>
      </c>
      <c r="K188">
        <v>0</v>
      </c>
      <c r="L188" s="1">
        <v>2075</v>
      </c>
      <c r="M188" s="1">
        <f t="shared" ref="M188:M228" si="5">VLOOKUP(A188,A_InvCost,2,FALSE)</f>
        <v>133561.91404206344</v>
      </c>
    </row>
    <row r="189" spans="1:13" x14ac:dyDescent="0.2">
      <c r="A189" s="15" t="s">
        <v>1994</v>
      </c>
      <c r="B189" s="1" t="s">
        <v>1276</v>
      </c>
      <c r="C189" s="15" t="s">
        <v>38</v>
      </c>
      <c r="D189" s="15" t="s">
        <v>575</v>
      </c>
      <c r="E189" s="1">
        <v>1</v>
      </c>
      <c r="F189" s="15" t="s">
        <v>906</v>
      </c>
      <c r="G189" s="1" t="s">
        <v>1511</v>
      </c>
      <c r="H189" s="15">
        <v>0</v>
      </c>
      <c r="I189" s="1">
        <f t="shared" si="4"/>
        <v>174908.61404206345</v>
      </c>
      <c r="J189" s="1">
        <v>3.0622999999999996</v>
      </c>
      <c r="K189">
        <v>600</v>
      </c>
      <c r="L189" s="1">
        <v>2075</v>
      </c>
      <c r="M189" s="1">
        <f t="shared" si="5"/>
        <v>133561.91404206344</v>
      </c>
    </row>
    <row r="190" spans="1:13" x14ac:dyDescent="0.2">
      <c r="A190" s="15" t="s">
        <v>1995</v>
      </c>
      <c r="B190" s="1" t="s">
        <v>1277</v>
      </c>
      <c r="C190" s="15" t="s">
        <v>38</v>
      </c>
      <c r="D190" s="15" t="s">
        <v>575</v>
      </c>
      <c r="E190" s="1">
        <v>1</v>
      </c>
      <c r="F190" s="15" t="s">
        <v>908</v>
      </c>
      <c r="G190" s="1" t="s">
        <v>1512</v>
      </c>
      <c r="H190" s="15">
        <v>0</v>
      </c>
      <c r="I190" s="1">
        <f t="shared" si="4"/>
        <v>174908.61404206345</v>
      </c>
      <c r="J190" s="1">
        <v>3.0622999999999996</v>
      </c>
      <c r="K190">
        <v>400</v>
      </c>
      <c r="L190" s="1">
        <v>2075</v>
      </c>
      <c r="M190" s="1">
        <f t="shared" si="5"/>
        <v>133561.91404206344</v>
      </c>
    </row>
    <row r="191" spans="1:13" x14ac:dyDescent="0.2">
      <c r="A191" s="15" t="s">
        <v>1996</v>
      </c>
      <c r="B191" s="1" t="s">
        <v>1278</v>
      </c>
      <c r="C191" s="15" t="s">
        <v>39</v>
      </c>
      <c r="D191" s="15" t="s">
        <v>575</v>
      </c>
      <c r="E191" s="1">
        <v>1</v>
      </c>
      <c r="F191" s="15" t="s">
        <v>910</v>
      </c>
      <c r="G191" s="1" t="s">
        <v>1513</v>
      </c>
      <c r="H191" s="15">
        <v>0</v>
      </c>
      <c r="I191" s="1">
        <f t="shared" si="4"/>
        <v>164631.08757863429</v>
      </c>
      <c r="J191" s="1">
        <v>2.8454999999999999</v>
      </c>
      <c r="K191">
        <v>400</v>
      </c>
      <c r="L191" s="1">
        <v>2075</v>
      </c>
      <c r="M191" s="1">
        <f t="shared" si="5"/>
        <v>126211.58757863428</v>
      </c>
    </row>
    <row r="192" spans="1:13" x14ac:dyDescent="0.2">
      <c r="A192" s="15" t="s">
        <v>1997</v>
      </c>
      <c r="B192" s="1" t="s">
        <v>1279</v>
      </c>
      <c r="C192" s="15" t="s">
        <v>39</v>
      </c>
      <c r="D192" s="15" t="s">
        <v>575</v>
      </c>
      <c r="E192" s="1">
        <v>1</v>
      </c>
      <c r="F192" s="15" t="s">
        <v>913</v>
      </c>
      <c r="G192" s="1" t="s">
        <v>1514</v>
      </c>
      <c r="H192" s="15">
        <v>0</v>
      </c>
      <c r="I192" s="1">
        <f t="shared" si="4"/>
        <v>174646.03245767028</v>
      </c>
      <c r="J192" s="1">
        <v>3.0893999999999995</v>
      </c>
      <c r="K192">
        <v>1300</v>
      </c>
      <c r="L192" s="1">
        <v>2075</v>
      </c>
      <c r="M192" s="1">
        <f t="shared" si="5"/>
        <v>132933.43245767028</v>
      </c>
    </row>
    <row r="193" spans="1:13" x14ac:dyDescent="0.2">
      <c r="A193" s="15" t="s">
        <v>1998</v>
      </c>
      <c r="B193" s="1" t="s">
        <v>1280</v>
      </c>
      <c r="C193" s="15" t="s">
        <v>39</v>
      </c>
      <c r="D193" s="15" t="s">
        <v>575</v>
      </c>
      <c r="E193" s="1">
        <v>1</v>
      </c>
      <c r="F193" s="15" t="s">
        <v>916</v>
      </c>
      <c r="G193" s="1" t="s">
        <v>1515</v>
      </c>
      <c r="H193" s="15">
        <v>0</v>
      </c>
      <c r="I193" s="1">
        <f t="shared" si="4"/>
        <v>164631.08757863429</v>
      </c>
      <c r="J193" s="1">
        <v>2.8454999999999999</v>
      </c>
      <c r="K193">
        <v>900</v>
      </c>
      <c r="L193" s="1">
        <v>2075</v>
      </c>
      <c r="M193" s="1">
        <f t="shared" si="5"/>
        <v>126211.58757863428</v>
      </c>
    </row>
    <row r="194" spans="1:13" x14ac:dyDescent="0.2">
      <c r="A194" s="15" t="s">
        <v>2000</v>
      </c>
      <c r="B194" s="1" t="s">
        <v>1281</v>
      </c>
      <c r="C194" s="15" t="s">
        <v>37</v>
      </c>
      <c r="D194" s="15" t="s">
        <v>575</v>
      </c>
      <c r="E194" s="1">
        <v>1</v>
      </c>
      <c r="F194" s="15" t="s">
        <v>838</v>
      </c>
      <c r="G194" s="15" t="s">
        <v>2070</v>
      </c>
      <c r="H194" s="15">
        <v>0</v>
      </c>
      <c r="I194" s="1">
        <f t="shared" si="4"/>
        <v>165730.31968151339</v>
      </c>
      <c r="J194" s="1">
        <v>2.8997000000000002</v>
      </c>
      <c r="K194" s="4">
        <v>1800</v>
      </c>
      <c r="L194" s="1">
        <v>2075</v>
      </c>
      <c r="M194" s="1">
        <f t="shared" si="5"/>
        <v>126579.01968151338</v>
      </c>
    </row>
    <row r="195" spans="1:13" x14ac:dyDescent="0.2">
      <c r="A195" s="15" t="s">
        <v>2001</v>
      </c>
      <c r="B195" s="1" t="s">
        <v>2035</v>
      </c>
      <c r="C195" s="15" t="s">
        <v>37</v>
      </c>
      <c r="D195" s="15" t="s">
        <v>575</v>
      </c>
      <c r="E195" s="1">
        <v>1</v>
      </c>
      <c r="F195" s="15" t="s">
        <v>841</v>
      </c>
      <c r="G195" s="15" t="s">
        <v>2113</v>
      </c>
      <c r="H195" s="15">
        <v>0</v>
      </c>
      <c r="I195" s="1">
        <f t="shared" si="4"/>
        <v>166674.9466083532</v>
      </c>
      <c r="J195" s="1">
        <v>2.8997000000000002</v>
      </c>
      <c r="K195" s="4">
        <v>13900</v>
      </c>
      <c r="L195" s="1">
        <v>2075</v>
      </c>
      <c r="M195" s="1">
        <f t="shared" si="5"/>
        <v>127523.64660835317</v>
      </c>
    </row>
    <row r="196" spans="1:13" x14ac:dyDescent="0.2">
      <c r="A196" s="15" t="s">
        <v>2002</v>
      </c>
      <c r="B196" s="1" t="s">
        <v>2036</v>
      </c>
      <c r="C196" s="15" t="s">
        <v>37</v>
      </c>
      <c r="D196" s="15" t="s">
        <v>575</v>
      </c>
      <c r="E196" s="1">
        <v>1</v>
      </c>
      <c r="F196" s="15" t="s">
        <v>843</v>
      </c>
      <c r="G196" s="15" t="s">
        <v>2114</v>
      </c>
      <c r="H196" s="15">
        <v>0</v>
      </c>
      <c r="I196" s="1">
        <f t="shared" si="4"/>
        <v>165730.31968151339</v>
      </c>
      <c r="J196" s="1">
        <v>2.8997000000000002</v>
      </c>
      <c r="K196" s="4">
        <v>0</v>
      </c>
      <c r="L196" s="1">
        <v>2075</v>
      </c>
      <c r="M196" s="1">
        <f t="shared" si="5"/>
        <v>126579.01968151338</v>
      </c>
    </row>
    <row r="197" spans="1:13" x14ac:dyDescent="0.2">
      <c r="A197" s="15" t="s">
        <v>2003</v>
      </c>
      <c r="B197" s="1" t="s">
        <v>2037</v>
      </c>
      <c r="C197" s="15" t="s">
        <v>37</v>
      </c>
      <c r="D197" s="15" t="s">
        <v>575</v>
      </c>
      <c r="E197" s="1">
        <v>1</v>
      </c>
      <c r="F197" s="15" t="s">
        <v>845</v>
      </c>
      <c r="G197" s="15" t="s">
        <v>2071</v>
      </c>
      <c r="H197" s="15">
        <v>0</v>
      </c>
      <c r="I197" s="1">
        <f t="shared" si="4"/>
        <v>165730.31968151339</v>
      </c>
      <c r="J197" s="1">
        <v>2.8997000000000002</v>
      </c>
      <c r="K197" s="4">
        <v>2800</v>
      </c>
      <c r="L197" s="1">
        <v>2075</v>
      </c>
      <c r="M197" s="1">
        <f t="shared" si="5"/>
        <v>126579.01968151338</v>
      </c>
    </row>
    <row r="198" spans="1:13" x14ac:dyDescent="0.2">
      <c r="A198" s="15" t="s">
        <v>2004</v>
      </c>
      <c r="B198" s="1" t="s">
        <v>2038</v>
      </c>
      <c r="C198" s="15" t="s">
        <v>37</v>
      </c>
      <c r="D198" s="15" t="s">
        <v>575</v>
      </c>
      <c r="E198" s="1">
        <v>1</v>
      </c>
      <c r="F198" s="15" t="s">
        <v>847</v>
      </c>
      <c r="G198" s="15" t="s">
        <v>2072</v>
      </c>
      <c r="H198" s="15">
        <v>0</v>
      </c>
      <c r="I198" s="1">
        <f t="shared" si="4"/>
        <v>179178.85765537774</v>
      </c>
      <c r="J198" s="1">
        <v>3.2519999999999998</v>
      </c>
      <c r="K198" s="4">
        <v>2900</v>
      </c>
      <c r="L198" s="1">
        <v>2075</v>
      </c>
      <c r="M198" s="1">
        <f t="shared" si="5"/>
        <v>135270.85765537771</v>
      </c>
    </row>
    <row r="199" spans="1:13" x14ac:dyDescent="0.2">
      <c r="A199" s="15" t="s">
        <v>2005</v>
      </c>
      <c r="B199" s="1" t="s">
        <v>2039</v>
      </c>
      <c r="C199" s="15" t="s">
        <v>37</v>
      </c>
      <c r="D199" s="15" t="s">
        <v>575</v>
      </c>
      <c r="E199" s="1">
        <v>1</v>
      </c>
      <c r="F199" s="15" t="s">
        <v>850</v>
      </c>
      <c r="G199" s="15" t="s">
        <v>2073</v>
      </c>
      <c r="H199" s="15">
        <v>0</v>
      </c>
      <c r="I199" s="1">
        <f t="shared" si="4"/>
        <v>165730.31968151339</v>
      </c>
      <c r="J199" s="1">
        <v>2.8997000000000002</v>
      </c>
      <c r="K199" s="4">
        <v>2600</v>
      </c>
      <c r="L199" s="1">
        <v>2075</v>
      </c>
      <c r="M199" s="1">
        <f t="shared" si="5"/>
        <v>126579.01968151338</v>
      </c>
    </row>
    <row r="200" spans="1:13" x14ac:dyDescent="0.2">
      <c r="A200" s="15" t="s">
        <v>2006</v>
      </c>
      <c r="B200" s="1" t="s">
        <v>2040</v>
      </c>
      <c r="C200" s="15" t="s">
        <v>37</v>
      </c>
      <c r="D200" s="15" t="s">
        <v>575</v>
      </c>
      <c r="E200" s="1">
        <v>1</v>
      </c>
      <c r="F200" s="15" t="s">
        <v>852</v>
      </c>
      <c r="G200" s="15" t="s">
        <v>2074</v>
      </c>
      <c r="H200" s="15">
        <v>0</v>
      </c>
      <c r="I200" s="1">
        <f t="shared" si="4"/>
        <v>165730.31968151339</v>
      </c>
      <c r="J200" s="1">
        <v>2.8997000000000002</v>
      </c>
      <c r="K200" s="4">
        <v>800</v>
      </c>
      <c r="L200" s="1">
        <v>2075</v>
      </c>
      <c r="M200" s="1">
        <f t="shared" si="5"/>
        <v>126579.01968151338</v>
      </c>
    </row>
    <row r="201" spans="1:13" x14ac:dyDescent="0.2">
      <c r="A201" s="15" t="s">
        <v>2007</v>
      </c>
      <c r="B201" s="1" t="s">
        <v>2041</v>
      </c>
      <c r="C201" s="15" t="s">
        <v>37</v>
      </c>
      <c r="D201" s="15" t="s">
        <v>575</v>
      </c>
      <c r="E201" s="1">
        <v>1</v>
      </c>
      <c r="F201" s="15" t="s">
        <v>65</v>
      </c>
      <c r="G201" s="15" t="s">
        <v>2075</v>
      </c>
      <c r="H201" s="15">
        <v>0</v>
      </c>
      <c r="I201" s="1">
        <f t="shared" si="4"/>
        <v>165730.31968151339</v>
      </c>
      <c r="J201" s="1">
        <v>2.8997000000000002</v>
      </c>
      <c r="K201" s="4">
        <v>4200</v>
      </c>
      <c r="L201" s="1">
        <v>2075</v>
      </c>
      <c r="M201" s="1">
        <f t="shared" si="5"/>
        <v>126579.01968151338</v>
      </c>
    </row>
    <row r="202" spans="1:13" x14ac:dyDescent="0.2">
      <c r="A202" s="15" t="s">
        <v>2008</v>
      </c>
      <c r="B202" s="1" t="s">
        <v>2042</v>
      </c>
      <c r="C202" s="15" t="s">
        <v>36</v>
      </c>
      <c r="D202" s="15" t="s">
        <v>575</v>
      </c>
      <c r="E202" s="1">
        <v>1</v>
      </c>
      <c r="F202" s="15" t="s">
        <v>855</v>
      </c>
      <c r="G202" s="15" t="s">
        <v>2076</v>
      </c>
      <c r="H202" s="15">
        <v>0</v>
      </c>
      <c r="I202" s="1">
        <f t="shared" si="4"/>
        <v>178591.96945205313</v>
      </c>
      <c r="J202" s="1">
        <v>3.3062</v>
      </c>
      <c r="K202" s="4">
        <v>0</v>
      </c>
      <c r="L202" s="1">
        <v>2075</v>
      </c>
      <c r="M202" s="1">
        <f t="shared" si="5"/>
        <v>133952.16945205312</v>
      </c>
    </row>
    <row r="203" spans="1:13" x14ac:dyDescent="0.2">
      <c r="A203" s="1" t="s">
        <v>2009</v>
      </c>
      <c r="B203" s="1" t="s">
        <v>2043</v>
      </c>
      <c r="C203" s="15" t="s">
        <v>36</v>
      </c>
      <c r="D203" s="15" t="s">
        <v>575</v>
      </c>
      <c r="E203" s="1">
        <v>1</v>
      </c>
      <c r="F203" s="15" t="s">
        <v>858</v>
      </c>
      <c r="G203" s="1" t="s">
        <v>2077</v>
      </c>
      <c r="H203" s="15">
        <v>0</v>
      </c>
      <c r="I203" s="1">
        <f t="shared" si="4"/>
        <v>168406.1302116857</v>
      </c>
      <c r="J203" s="1">
        <v>3.0622999999999996</v>
      </c>
      <c r="K203" s="4">
        <v>5600</v>
      </c>
      <c r="L203" s="1">
        <v>2075</v>
      </c>
      <c r="M203" s="1">
        <f t="shared" si="5"/>
        <v>127059.43021168571</v>
      </c>
    </row>
    <row r="204" spans="1:13" x14ac:dyDescent="0.2">
      <c r="A204" s="1" t="s">
        <v>2010</v>
      </c>
      <c r="B204" s="1" t="s">
        <v>2044</v>
      </c>
      <c r="C204" s="15" t="s">
        <v>36</v>
      </c>
      <c r="D204" s="15" t="s">
        <v>575</v>
      </c>
      <c r="E204" s="1">
        <v>1</v>
      </c>
      <c r="F204" s="15" t="s">
        <v>861</v>
      </c>
      <c r="G204" s="1" t="s">
        <v>2078</v>
      </c>
      <c r="H204" s="15">
        <v>0</v>
      </c>
      <c r="I204" s="1">
        <f t="shared" si="4"/>
        <v>178591.96945205313</v>
      </c>
      <c r="J204" s="1">
        <v>3.3062</v>
      </c>
      <c r="K204" s="4">
        <v>2200</v>
      </c>
      <c r="L204" s="1">
        <v>2075</v>
      </c>
      <c r="M204" s="1">
        <f t="shared" si="5"/>
        <v>133952.16945205312</v>
      </c>
    </row>
    <row r="205" spans="1:13" x14ac:dyDescent="0.2">
      <c r="A205" s="1" t="s">
        <v>2011</v>
      </c>
      <c r="B205" s="1" t="s">
        <v>2045</v>
      </c>
      <c r="C205" s="15" t="s">
        <v>36</v>
      </c>
      <c r="D205" s="15" t="s">
        <v>575</v>
      </c>
      <c r="E205" s="1">
        <v>1</v>
      </c>
      <c r="F205" s="15" t="s">
        <v>863</v>
      </c>
      <c r="G205" s="1" t="s">
        <v>2079</v>
      </c>
      <c r="H205" s="15">
        <v>0</v>
      </c>
      <c r="I205" s="1">
        <f t="shared" si="4"/>
        <v>167697.66001655586</v>
      </c>
      <c r="J205" s="1">
        <v>3.0622999999999996</v>
      </c>
      <c r="K205" s="4">
        <v>1000</v>
      </c>
      <c r="L205" s="1">
        <v>2075</v>
      </c>
      <c r="M205" s="1">
        <f t="shared" si="5"/>
        <v>126350.96001655588</v>
      </c>
    </row>
    <row r="206" spans="1:13" x14ac:dyDescent="0.2">
      <c r="A206" s="1" t="s">
        <v>2012</v>
      </c>
      <c r="B206" s="1" t="s">
        <v>2046</v>
      </c>
      <c r="C206" s="15" t="s">
        <v>36</v>
      </c>
      <c r="D206" s="15" t="s">
        <v>575</v>
      </c>
      <c r="E206" s="1">
        <v>1</v>
      </c>
      <c r="F206" s="15" t="s">
        <v>865</v>
      </c>
      <c r="G206" s="1" t="s">
        <v>2080</v>
      </c>
      <c r="H206" s="15">
        <v>0</v>
      </c>
      <c r="I206" s="1">
        <f t="shared" si="4"/>
        <v>190742.4801901186</v>
      </c>
      <c r="J206" s="1">
        <v>3.5771999999999999</v>
      </c>
      <c r="K206" s="4">
        <v>3800</v>
      </c>
      <c r="L206" s="1">
        <v>2075</v>
      </c>
      <c r="M206" s="1">
        <f t="shared" si="5"/>
        <v>142443.68019011861</v>
      </c>
    </row>
    <row r="207" spans="1:13" x14ac:dyDescent="0.2">
      <c r="A207" s="1" t="s">
        <v>2013</v>
      </c>
      <c r="B207" s="1" t="s">
        <v>2047</v>
      </c>
      <c r="C207" s="15" t="s">
        <v>36</v>
      </c>
      <c r="D207" s="15" t="s">
        <v>575</v>
      </c>
      <c r="E207" s="1">
        <v>1</v>
      </c>
      <c r="F207" s="15" t="s">
        <v>868</v>
      </c>
      <c r="G207" s="1" t="s">
        <v>2081</v>
      </c>
      <c r="H207" s="15">
        <v>0</v>
      </c>
      <c r="I207" s="1">
        <f t="shared" si="4"/>
        <v>189143.70869242051</v>
      </c>
      <c r="J207" s="1">
        <v>3.5771999999999999</v>
      </c>
      <c r="K207" s="4">
        <v>3200</v>
      </c>
      <c r="L207" s="1">
        <v>2075</v>
      </c>
      <c r="M207" s="1">
        <f t="shared" si="5"/>
        <v>140844.90869242052</v>
      </c>
    </row>
    <row r="208" spans="1:13" x14ac:dyDescent="0.2">
      <c r="A208" s="1" t="s">
        <v>2014</v>
      </c>
      <c r="B208" s="1" t="s">
        <v>2048</v>
      </c>
      <c r="C208" s="15" t="s">
        <v>36</v>
      </c>
      <c r="D208" s="15" t="s">
        <v>575</v>
      </c>
      <c r="E208" s="1">
        <v>1</v>
      </c>
      <c r="F208" s="15" t="s">
        <v>870</v>
      </c>
      <c r="G208" s="1" t="s">
        <v>2082</v>
      </c>
      <c r="H208" s="15">
        <v>0</v>
      </c>
      <c r="I208" s="1">
        <f t="shared" si="4"/>
        <v>178591.96945205313</v>
      </c>
      <c r="J208" s="1">
        <v>3.3062</v>
      </c>
      <c r="K208" s="4">
        <v>800</v>
      </c>
      <c r="L208" s="1">
        <v>2075</v>
      </c>
      <c r="M208" s="1">
        <f t="shared" si="5"/>
        <v>133952.16945205312</v>
      </c>
    </row>
    <row r="209" spans="1:13" x14ac:dyDescent="0.2">
      <c r="A209" s="1" t="s">
        <v>2015</v>
      </c>
      <c r="B209" s="1" t="s">
        <v>2049</v>
      </c>
      <c r="C209" s="15" t="s">
        <v>36</v>
      </c>
      <c r="D209" s="15" t="s">
        <v>575</v>
      </c>
      <c r="E209" s="1">
        <v>1</v>
      </c>
      <c r="F209" s="15" t="s">
        <v>872</v>
      </c>
      <c r="G209" s="1" t="s">
        <v>2083</v>
      </c>
      <c r="H209" s="15">
        <v>0</v>
      </c>
      <c r="I209" s="1">
        <f t="shared" si="4"/>
        <v>177883.4992569233</v>
      </c>
      <c r="J209" s="1">
        <v>3.3062</v>
      </c>
      <c r="K209" s="4">
        <v>0</v>
      </c>
      <c r="L209" s="1">
        <v>2075</v>
      </c>
      <c r="M209" s="1">
        <f t="shared" si="5"/>
        <v>133243.69925692328</v>
      </c>
    </row>
    <row r="210" spans="1:13" x14ac:dyDescent="0.2">
      <c r="A210" s="1" t="s">
        <v>2016</v>
      </c>
      <c r="B210" s="1" t="s">
        <v>2050</v>
      </c>
      <c r="C210" s="15" t="s">
        <v>36</v>
      </c>
      <c r="D210" s="15" t="s">
        <v>575</v>
      </c>
      <c r="E210" s="1">
        <v>1</v>
      </c>
      <c r="F210" s="15" t="s">
        <v>874</v>
      </c>
      <c r="G210" s="1" t="s">
        <v>2084</v>
      </c>
      <c r="H210" s="15">
        <v>0</v>
      </c>
      <c r="I210" s="1">
        <f t="shared" si="4"/>
        <v>177883.4992569233</v>
      </c>
      <c r="J210" s="1">
        <v>3.3062</v>
      </c>
      <c r="K210" s="4">
        <v>200</v>
      </c>
      <c r="L210" s="1">
        <v>2075</v>
      </c>
      <c r="M210" s="1">
        <f t="shared" si="5"/>
        <v>133243.69925692328</v>
      </c>
    </row>
    <row r="211" spans="1:13" x14ac:dyDescent="0.2">
      <c r="A211" s="1" t="s">
        <v>2017</v>
      </c>
      <c r="B211" s="1" t="s">
        <v>2051</v>
      </c>
      <c r="C211" s="15" t="s">
        <v>35</v>
      </c>
      <c r="D211" s="15" t="s">
        <v>575</v>
      </c>
      <c r="E211" s="1">
        <v>1</v>
      </c>
      <c r="F211" s="15" t="s">
        <v>876</v>
      </c>
      <c r="G211" s="1" t="s">
        <v>2085</v>
      </c>
      <c r="H211" s="15">
        <v>0</v>
      </c>
      <c r="I211" s="1">
        <f t="shared" si="4"/>
        <v>166120.91427594281</v>
      </c>
      <c r="J211" s="1">
        <v>2.7913000000000001</v>
      </c>
      <c r="K211" s="4">
        <v>300</v>
      </c>
      <c r="L211" s="1">
        <v>2075</v>
      </c>
      <c r="M211" s="1">
        <f t="shared" si="5"/>
        <v>128433.2142759428</v>
      </c>
    </row>
    <row r="212" spans="1:13" x14ac:dyDescent="0.2">
      <c r="A212" s="1" t="s">
        <v>2018</v>
      </c>
      <c r="B212" s="1" t="s">
        <v>2052</v>
      </c>
      <c r="C212" s="15" t="s">
        <v>35</v>
      </c>
      <c r="D212" s="15" t="s">
        <v>575</v>
      </c>
      <c r="E212" s="1">
        <v>1</v>
      </c>
      <c r="F212" s="15" t="s">
        <v>879</v>
      </c>
      <c r="G212" s="1" t="s">
        <v>2086</v>
      </c>
      <c r="H212" s="15">
        <v>0</v>
      </c>
      <c r="I212" s="1">
        <f t="shared" si="4"/>
        <v>169131.30576036178</v>
      </c>
      <c r="J212" s="1">
        <v>2.8454999999999999</v>
      </c>
      <c r="K212" s="4">
        <v>0</v>
      </c>
      <c r="L212" s="1">
        <v>2075</v>
      </c>
      <c r="M212" s="1">
        <f t="shared" si="5"/>
        <v>130711.80576036178</v>
      </c>
    </row>
    <row r="213" spans="1:13" x14ac:dyDescent="0.2">
      <c r="A213" s="1" t="s">
        <v>2019</v>
      </c>
      <c r="B213" s="1" t="s">
        <v>2053</v>
      </c>
      <c r="C213" s="15" t="s">
        <v>35</v>
      </c>
      <c r="D213" s="15" t="s">
        <v>575</v>
      </c>
      <c r="E213" s="1">
        <v>1</v>
      </c>
      <c r="F213" s="15" t="s">
        <v>882</v>
      </c>
      <c r="G213" s="1" t="s">
        <v>2097</v>
      </c>
      <c r="H213" s="15">
        <v>0</v>
      </c>
      <c r="I213" s="1">
        <f t="shared" si="4"/>
        <v>166120.91427594281</v>
      </c>
      <c r="J213" s="1">
        <v>2.7913000000000001</v>
      </c>
      <c r="K213" s="4">
        <v>2100</v>
      </c>
      <c r="L213" s="1">
        <v>2075</v>
      </c>
      <c r="M213" s="1">
        <f t="shared" si="5"/>
        <v>128433.2142759428</v>
      </c>
    </row>
    <row r="214" spans="1:13" x14ac:dyDescent="0.2">
      <c r="A214" s="1" t="s">
        <v>2020</v>
      </c>
      <c r="B214" s="1" t="s">
        <v>2054</v>
      </c>
      <c r="C214" s="15" t="s">
        <v>35</v>
      </c>
      <c r="D214" s="15" t="s">
        <v>575</v>
      </c>
      <c r="E214" s="1">
        <v>1</v>
      </c>
      <c r="F214" s="15" t="s">
        <v>884</v>
      </c>
      <c r="G214" s="1" t="s">
        <v>2098</v>
      </c>
      <c r="H214" s="15">
        <v>0</v>
      </c>
      <c r="I214" s="1">
        <f t="shared" si="4"/>
        <v>164093.40545627731</v>
      </c>
      <c r="J214" s="1">
        <v>2.7913000000000001</v>
      </c>
      <c r="K214" s="4">
        <v>2900</v>
      </c>
      <c r="L214" s="1">
        <v>2075</v>
      </c>
      <c r="M214" s="1">
        <f t="shared" si="5"/>
        <v>126405.70545627731</v>
      </c>
    </row>
    <row r="215" spans="1:13" x14ac:dyDescent="0.2">
      <c r="A215" s="1" t="s">
        <v>2021</v>
      </c>
      <c r="B215" s="1" t="s">
        <v>2055</v>
      </c>
      <c r="C215" s="15" t="s">
        <v>35</v>
      </c>
      <c r="D215" s="15" t="s">
        <v>575</v>
      </c>
      <c r="E215" s="1">
        <v>1</v>
      </c>
      <c r="F215" s="15" t="s">
        <v>886</v>
      </c>
      <c r="G215" s="1" t="s">
        <v>2087</v>
      </c>
      <c r="H215" s="15">
        <v>0</v>
      </c>
      <c r="I215" s="1">
        <f t="shared" si="4"/>
        <v>162172.10320541819</v>
      </c>
      <c r="J215" s="1">
        <v>2.71</v>
      </c>
      <c r="K215" s="4">
        <v>1500</v>
      </c>
      <c r="L215" s="1">
        <v>2075</v>
      </c>
      <c r="M215" s="1">
        <f t="shared" si="5"/>
        <v>125582.10320541817</v>
      </c>
    </row>
    <row r="216" spans="1:13" x14ac:dyDescent="0.2">
      <c r="A216" s="1" t="s">
        <v>2022</v>
      </c>
      <c r="B216" s="1" t="s">
        <v>2056</v>
      </c>
      <c r="C216" s="15" t="s">
        <v>35</v>
      </c>
      <c r="D216" s="15" t="s">
        <v>575</v>
      </c>
      <c r="E216" s="1">
        <v>1</v>
      </c>
      <c r="F216" s="15" t="s">
        <v>888</v>
      </c>
      <c r="G216" s="1" t="s">
        <v>2099</v>
      </c>
      <c r="H216" s="15">
        <v>0</v>
      </c>
      <c r="I216" s="1">
        <f t="shared" si="4"/>
        <v>166120.91427594281</v>
      </c>
      <c r="J216" s="1">
        <v>2.7913000000000001</v>
      </c>
      <c r="K216" s="4">
        <v>1200</v>
      </c>
      <c r="L216" s="1">
        <v>2075</v>
      </c>
      <c r="M216" s="1">
        <f t="shared" si="5"/>
        <v>128433.2142759428</v>
      </c>
    </row>
    <row r="217" spans="1:13" x14ac:dyDescent="0.2">
      <c r="A217" s="1" t="s">
        <v>2023</v>
      </c>
      <c r="B217" s="1" t="s">
        <v>2057</v>
      </c>
      <c r="C217" s="15" t="s">
        <v>38</v>
      </c>
      <c r="D217" s="15" t="s">
        <v>575</v>
      </c>
      <c r="E217" s="1">
        <v>1</v>
      </c>
      <c r="F217" s="15" t="s">
        <v>890</v>
      </c>
      <c r="G217" s="1" t="s">
        <v>2100</v>
      </c>
      <c r="H217" s="15">
        <v>0</v>
      </c>
      <c r="I217" s="1">
        <f t="shared" si="4"/>
        <v>163112.3917177018</v>
      </c>
      <c r="J217" s="1">
        <v>2.7370999999999999</v>
      </c>
      <c r="K217" s="4">
        <v>2400</v>
      </c>
      <c r="L217" s="1">
        <v>2075</v>
      </c>
      <c r="M217" s="1">
        <f t="shared" si="5"/>
        <v>126156.49171770179</v>
      </c>
    </row>
    <row r="218" spans="1:13" x14ac:dyDescent="0.2">
      <c r="A218" s="1" t="s">
        <v>2024</v>
      </c>
      <c r="B218" s="1" t="s">
        <v>2058</v>
      </c>
      <c r="C218" s="15" t="s">
        <v>38</v>
      </c>
      <c r="D218" s="15" t="s">
        <v>575</v>
      </c>
      <c r="E218" s="1">
        <v>1</v>
      </c>
      <c r="F218" s="15" t="s">
        <v>893</v>
      </c>
      <c r="G218" s="1" t="s">
        <v>2088</v>
      </c>
      <c r="H218" s="15">
        <v>0</v>
      </c>
      <c r="I218" s="1">
        <f t="shared" si="4"/>
        <v>163112.3917177018</v>
      </c>
      <c r="J218" s="1">
        <v>2.7370999999999999</v>
      </c>
      <c r="K218" s="4">
        <v>1000</v>
      </c>
      <c r="L218" s="1">
        <v>2075</v>
      </c>
      <c r="M218" s="1">
        <f t="shared" si="5"/>
        <v>126156.49171770179</v>
      </c>
    </row>
    <row r="219" spans="1:13" x14ac:dyDescent="0.2">
      <c r="A219" s="1" t="s">
        <v>2025</v>
      </c>
      <c r="B219" s="1" t="s">
        <v>2059</v>
      </c>
      <c r="C219" s="15" t="s">
        <v>38</v>
      </c>
      <c r="D219" s="15" t="s">
        <v>575</v>
      </c>
      <c r="E219" s="1">
        <v>1</v>
      </c>
      <c r="F219" s="15" t="s">
        <v>895</v>
      </c>
      <c r="G219" s="1" t="s">
        <v>2089</v>
      </c>
      <c r="H219" s="15">
        <v>0</v>
      </c>
      <c r="I219" s="1">
        <f t="shared" si="4"/>
        <v>162167.76479086204</v>
      </c>
      <c r="J219" s="1">
        <v>2.7370999999999999</v>
      </c>
      <c r="K219" s="4">
        <v>3400</v>
      </c>
      <c r="L219" s="1">
        <v>2075</v>
      </c>
      <c r="M219" s="1">
        <f t="shared" si="5"/>
        <v>125211.86479086202</v>
      </c>
    </row>
    <row r="220" spans="1:13" x14ac:dyDescent="0.2">
      <c r="A220" s="1" t="s">
        <v>2026</v>
      </c>
      <c r="B220" s="1" t="s">
        <v>2060</v>
      </c>
      <c r="C220" s="15" t="s">
        <v>38</v>
      </c>
      <c r="D220" s="15" t="s">
        <v>575</v>
      </c>
      <c r="E220" s="1">
        <v>1</v>
      </c>
      <c r="F220" s="15" t="s">
        <v>897</v>
      </c>
      <c r="G220" s="1" t="s">
        <v>2090</v>
      </c>
      <c r="H220" s="15">
        <v>0</v>
      </c>
      <c r="I220" s="1">
        <f t="shared" si="4"/>
        <v>162167.76479086204</v>
      </c>
      <c r="J220" s="1">
        <v>2.7370999999999999</v>
      </c>
      <c r="K220" s="4">
        <v>1000</v>
      </c>
      <c r="L220" s="1">
        <v>2075</v>
      </c>
      <c r="M220" s="1">
        <f t="shared" si="5"/>
        <v>125211.86479086202</v>
      </c>
    </row>
    <row r="221" spans="1:13" x14ac:dyDescent="0.2">
      <c r="A221" s="1" t="s">
        <v>2027</v>
      </c>
      <c r="B221" s="1" t="s">
        <v>2061</v>
      </c>
      <c r="C221" s="15" t="s">
        <v>38</v>
      </c>
      <c r="D221" s="15" t="s">
        <v>575</v>
      </c>
      <c r="E221" s="1">
        <v>1</v>
      </c>
      <c r="F221" s="15" t="s">
        <v>899</v>
      </c>
      <c r="G221" s="1" t="s">
        <v>2091</v>
      </c>
      <c r="H221" s="15">
        <v>0</v>
      </c>
      <c r="I221" s="1">
        <f t="shared" si="4"/>
        <v>173963.98711522369</v>
      </c>
      <c r="J221" s="1">
        <v>3.0622999999999996</v>
      </c>
      <c r="K221" s="4">
        <v>100</v>
      </c>
      <c r="L221" s="1">
        <v>2075</v>
      </c>
      <c r="M221" s="1">
        <f t="shared" si="5"/>
        <v>132617.28711522368</v>
      </c>
    </row>
    <row r="222" spans="1:13" x14ac:dyDescent="0.2">
      <c r="A222" s="1" t="s">
        <v>2028</v>
      </c>
      <c r="B222" s="1" t="s">
        <v>2062</v>
      </c>
      <c r="C222" s="15" t="s">
        <v>38</v>
      </c>
      <c r="D222" s="15" t="s">
        <v>575</v>
      </c>
      <c r="E222" s="1">
        <v>1</v>
      </c>
      <c r="F222" s="15" t="s">
        <v>902</v>
      </c>
      <c r="G222" s="1" t="s">
        <v>2092</v>
      </c>
      <c r="H222" s="15">
        <v>0</v>
      </c>
      <c r="I222" s="1">
        <f t="shared" si="4"/>
        <v>174908.61404206345</v>
      </c>
      <c r="J222" s="1">
        <v>3.0622999999999996</v>
      </c>
      <c r="K222" s="4">
        <v>1800</v>
      </c>
      <c r="L222" s="1">
        <v>2075</v>
      </c>
      <c r="M222" s="1">
        <f t="shared" si="5"/>
        <v>133561.91404206344</v>
      </c>
    </row>
    <row r="223" spans="1:13" x14ac:dyDescent="0.2">
      <c r="A223" s="1" t="s">
        <v>2029</v>
      </c>
      <c r="B223" s="1" t="s">
        <v>2063</v>
      </c>
      <c r="C223" s="15" t="s">
        <v>38</v>
      </c>
      <c r="D223" s="15" t="s">
        <v>575</v>
      </c>
      <c r="E223" s="1">
        <v>1</v>
      </c>
      <c r="F223" s="15" t="s">
        <v>904</v>
      </c>
      <c r="G223" s="1" t="s">
        <v>2093</v>
      </c>
      <c r="H223" s="15">
        <v>0</v>
      </c>
      <c r="I223" s="1">
        <f t="shared" si="4"/>
        <v>174908.61404206345</v>
      </c>
      <c r="J223" s="1">
        <v>3.0622999999999996</v>
      </c>
      <c r="K223" s="4">
        <v>0</v>
      </c>
      <c r="L223" s="1">
        <v>2075</v>
      </c>
      <c r="M223" s="1">
        <f t="shared" si="5"/>
        <v>133561.91404206344</v>
      </c>
    </row>
    <row r="224" spans="1:13" x14ac:dyDescent="0.2">
      <c r="A224" s="1" t="s">
        <v>2030</v>
      </c>
      <c r="B224" s="1" t="s">
        <v>2064</v>
      </c>
      <c r="C224" s="15" t="s">
        <v>38</v>
      </c>
      <c r="D224" s="15" t="s">
        <v>575</v>
      </c>
      <c r="E224" s="1">
        <v>1</v>
      </c>
      <c r="F224" s="15" t="s">
        <v>906</v>
      </c>
      <c r="G224" s="1" t="s">
        <v>2094</v>
      </c>
      <c r="H224" s="15">
        <v>0</v>
      </c>
      <c r="I224" s="1">
        <f t="shared" si="4"/>
        <v>174908.61404206345</v>
      </c>
      <c r="J224" s="1">
        <v>3.0622999999999996</v>
      </c>
      <c r="K224" s="4">
        <v>1700</v>
      </c>
      <c r="L224" s="1">
        <v>2075</v>
      </c>
      <c r="M224" s="1">
        <f t="shared" si="5"/>
        <v>133561.91404206344</v>
      </c>
    </row>
    <row r="225" spans="1:13" x14ac:dyDescent="0.2">
      <c r="A225" s="1" t="s">
        <v>2031</v>
      </c>
      <c r="B225" s="1" t="s">
        <v>2065</v>
      </c>
      <c r="C225" s="15" t="s">
        <v>38</v>
      </c>
      <c r="D225" s="15" t="s">
        <v>575</v>
      </c>
      <c r="E225" s="1">
        <v>1</v>
      </c>
      <c r="F225" s="15" t="s">
        <v>908</v>
      </c>
      <c r="G225" s="1" t="s">
        <v>2095</v>
      </c>
      <c r="H225" s="15">
        <v>0</v>
      </c>
      <c r="I225" s="1">
        <f t="shared" si="4"/>
        <v>174908.61404206345</v>
      </c>
      <c r="J225" s="1">
        <v>3.0622999999999996</v>
      </c>
      <c r="K225" s="4">
        <v>1100</v>
      </c>
      <c r="L225" s="1">
        <v>2075</v>
      </c>
      <c r="M225" s="1">
        <f t="shared" si="5"/>
        <v>133561.91404206344</v>
      </c>
    </row>
    <row r="226" spans="1:13" x14ac:dyDescent="0.2">
      <c r="A226" s="1" t="s">
        <v>2032</v>
      </c>
      <c r="B226" s="1" t="s">
        <v>2066</v>
      </c>
      <c r="C226" s="15" t="s">
        <v>39</v>
      </c>
      <c r="D226" s="15" t="s">
        <v>575</v>
      </c>
      <c r="E226" s="1">
        <v>1</v>
      </c>
      <c r="F226" s="15" t="s">
        <v>910</v>
      </c>
      <c r="G226" s="1" t="s">
        <v>2101</v>
      </c>
      <c r="H226" s="15">
        <v>0</v>
      </c>
      <c r="I226" s="1">
        <f t="shared" si="4"/>
        <v>164631.08757863429</v>
      </c>
      <c r="J226" s="1">
        <v>2.8454999999999999</v>
      </c>
      <c r="K226" s="4">
        <v>1000</v>
      </c>
      <c r="L226" s="1">
        <v>2075</v>
      </c>
      <c r="M226" s="1">
        <f t="shared" si="5"/>
        <v>126211.58757863428</v>
      </c>
    </row>
    <row r="227" spans="1:13" x14ac:dyDescent="0.2">
      <c r="A227" s="1" t="s">
        <v>2033</v>
      </c>
      <c r="B227" s="1" t="s">
        <v>2067</v>
      </c>
      <c r="C227" s="15" t="s">
        <v>39</v>
      </c>
      <c r="D227" s="15" t="s">
        <v>575</v>
      </c>
      <c r="E227" s="1">
        <v>1</v>
      </c>
      <c r="F227" s="15" t="s">
        <v>913</v>
      </c>
      <c r="G227" s="1" t="s">
        <v>2102</v>
      </c>
      <c r="H227" s="15">
        <v>0</v>
      </c>
      <c r="I227" s="1">
        <f t="shared" si="4"/>
        <v>174646.03245767028</v>
      </c>
      <c r="J227" s="1">
        <v>3.0893999999999995</v>
      </c>
      <c r="K227" s="4">
        <v>3700</v>
      </c>
      <c r="L227" s="1">
        <v>2075</v>
      </c>
      <c r="M227" s="1">
        <f t="shared" si="5"/>
        <v>132933.43245767028</v>
      </c>
    </row>
    <row r="228" spans="1:13" x14ac:dyDescent="0.2">
      <c r="A228" s="1" t="s">
        <v>2034</v>
      </c>
      <c r="B228" s="1" t="s">
        <v>2068</v>
      </c>
      <c r="C228" s="15" t="s">
        <v>39</v>
      </c>
      <c r="D228" s="15" t="s">
        <v>575</v>
      </c>
      <c r="E228" s="1">
        <v>1</v>
      </c>
      <c r="F228" s="15" t="s">
        <v>916</v>
      </c>
      <c r="G228" s="1" t="s">
        <v>2096</v>
      </c>
      <c r="H228" s="15">
        <v>0</v>
      </c>
      <c r="I228" s="1">
        <f t="shared" si="4"/>
        <v>164631.08757863429</v>
      </c>
      <c r="J228" s="1">
        <v>2.8454999999999999</v>
      </c>
      <c r="K228" s="4">
        <v>2500</v>
      </c>
      <c r="L228" s="1">
        <v>2075</v>
      </c>
      <c r="M228" s="1">
        <f t="shared" si="5"/>
        <v>126211.58757863428</v>
      </c>
    </row>
    <row r="229" spans="1:13" x14ac:dyDescent="0.2">
      <c r="A229" s="15" t="s">
        <v>1001</v>
      </c>
      <c r="B229" s="1" t="s">
        <v>2069</v>
      </c>
      <c r="C229" s="15" t="s">
        <v>35</v>
      </c>
      <c r="D229" s="15" t="s">
        <v>1002</v>
      </c>
      <c r="E229" s="1">
        <v>1</v>
      </c>
      <c r="F229" s="15" t="s">
        <v>886</v>
      </c>
      <c r="G229" s="1" t="s">
        <v>1502</v>
      </c>
      <c r="H229" s="15">
        <v>0</v>
      </c>
      <c r="I229" s="1">
        <f>VLOOKUP(A229,N_Cost,18,FALSE)</f>
        <v>393561.18343975279</v>
      </c>
      <c r="J229" s="1">
        <v>0</v>
      </c>
      <c r="K229" s="1">
        <v>4000</v>
      </c>
      <c r="L229" s="1">
        <v>2075</v>
      </c>
      <c r="M229" s="1">
        <f>VLOOKUP(A229,A_InvCost,2,FALSE)</f>
        <v>283781.18343975279</v>
      </c>
    </row>
    <row r="230" spans="1:13" x14ac:dyDescent="0.2">
      <c r="A230" s="1"/>
      <c r="B230" s="1"/>
      <c r="C230" s="1"/>
      <c r="D230" s="1"/>
      <c r="E230" s="1"/>
      <c r="F230" s="1"/>
      <c r="G230" s="1"/>
      <c r="H230" s="1"/>
      <c r="I230" s="1"/>
      <c r="J230" s="1"/>
      <c r="K230" s="1"/>
      <c r="L230" s="1"/>
      <c r="M230" s="1"/>
    </row>
    <row r="231" spans="1:13" x14ac:dyDescent="0.2">
      <c r="A231" s="1"/>
      <c r="B231" s="1"/>
      <c r="C231" s="1"/>
      <c r="D231" s="1"/>
      <c r="E231" s="1"/>
      <c r="F231" s="1"/>
      <c r="G231" s="1"/>
      <c r="H231" s="1"/>
      <c r="I231" s="1"/>
      <c r="J231" s="1"/>
      <c r="K231" s="1"/>
      <c r="L231" s="1"/>
      <c r="M231" s="1"/>
    </row>
    <row r="232" spans="1:13" x14ac:dyDescent="0.2">
      <c r="A232" s="1"/>
      <c r="B232" s="1"/>
      <c r="C232" s="1"/>
      <c r="D232" s="1"/>
      <c r="E232" s="1"/>
      <c r="F232" s="1"/>
      <c r="G232" s="1"/>
      <c r="H232" s="1"/>
      <c r="I232" s="1"/>
      <c r="J232" s="1"/>
      <c r="K232" s="1"/>
      <c r="L232" s="1"/>
      <c r="M232" s="1"/>
    </row>
    <row r="233" spans="1:13" x14ac:dyDescent="0.2">
      <c r="A233" s="1"/>
      <c r="B233" s="1"/>
      <c r="C233" s="1"/>
      <c r="D233" s="1"/>
      <c r="E233" s="1"/>
      <c r="F233" s="1"/>
      <c r="G233" s="1"/>
      <c r="H233" s="1"/>
      <c r="I233" s="1"/>
      <c r="J233" s="1"/>
      <c r="K233" s="1"/>
      <c r="L233" s="1"/>
      <c r="M233" s="1"/>
    </row>
    <row r="234" spans="1:13" x14ac:dyDescent="0.2">
      <c r="A234" s="1"/>
      <c r="B234" s="1"/>
      <c r="C234" s="1"/>
      <c r="D234" s="1"/>
      <c r="E234" s="1"/>
      <c r="F234" s="1"/>
      <c r="G234" s="1"/>
      <c r="H234" s="1"/>
      <c r="I234" s="1"/>
      <c r="J234" s="1"/>
      <c r="K234" s="1"/>
      <c r="L234" s="1"/>
      <c r="M234" s="1"/>
    </row>
    <row r="235" spans="1:13" x14ac:dyDescent="0.2">
      <c r="A235" s="1"/>
      <c r="B235" s="1"/>
      <c r="C235" s="1"/>
      <c r="D235" s="1"/>
      <c r="E235" s="1"/>
      <c r="F235" s="1"/>
      <c r="G235" s="1"/>
      <c r="H235" s="1"/>
      <c r="I235" s="1"/>
      <c r="J235" s="1"/>
      <c r="K235" s="1"/>
      <c r="L235" s="1"/>
      <c r="M235" s="1"/>
    </row>
    <row r="236" spans="1:13" x14ac:dyDescent="0.2">
      <c r="A236" s="1"/>
      <c r="B236" s="1"/>
      <c r="C236" s="1"/>
      <c r="D236" s="1"/>
      <c r="E236" s="1"/>
      <c r="F236" s="1"/>
      <c r="G236" s="1"/>
      <c r="H236" s="1"/>
      <c r="I236" s="1"/>
      <c r="J236" s="1"/>
      <c r="K236" s="1"/>
      <c r="L236" s="1"/>
      <c r="M236" s="1"/>
    </row>
    <row r="237" spans="1:13" x14ac:dyDescent="0.2">
      <c r="A237" s="1"/>
      <c r="B237" s="1"/>
      <c r="C237" s="1"/>
      <c r="D237" s="1"/>
      <c r="E237" s="1"/>
      <c r="F237" s="1"/>
      <c r="G237" s="1"/>
      <c r="H237" s="1"/>
      <c r="I237" s="1"/>
      <c r="J237" s="1"/>
      <c r="K237" s="1"/>
      <c r="L237" s="1"/>
      <c r="M237" s="1"/>
    </row>
    <row r="238" spans="1:13" x14ac:dyDescent="0.2">
      <c r="A238" s="1"/>
      <c r="B238" s="1"/>
      <c r="C238" s="1"/>
      <c r="D238" s="1"/>
      <c r="E238" s="1"/>
      <c r="F238" s="1"/>
      <c r="G238" s="1"/>
      <c r="H238" s="1"/>
      <c r="I238" s="1"/>
      <c r="J238" s="1"/>
      <c r="K238" s="1"/>
      <c r="L238" s="1"/>
      <c r="M238" s="1"/>
    </row>
    <row r="239" spans="1:13" x14ac:dyDescent="0.2">
      <c r="A239" s="1"/>
      <c r="B239" s="1"/>
      <c r="C239" s="1"/>
      <c r="D239" s="1"/>
      <c r="E239" s="1"/>
      <c r="F239" s="1"/>
      <c r="G239" s="1"/>
      <c r="H239" s="1"/>
      <c r="I239" s="1"/>
      <c r="J239" s="1"/>
      <c r="K239" s="1"/>
      <c r="L239" s="1"/>
      <c r="M239" s="1"/>
    </row>
    <row r="240" spans="1:13" x14ac:dyDescent="0.2">
      <c r="A240" s="15"/>
      <c r="B240" s="15"/>
      <c r="C240" s="15"/>
      <c r="D240" s="15"/>
      <c r="E240" s="1"/>
      <c r="F240" s="15"/>
      <c r="G240" s="15"/>
      <c r="H240" s="15"/>
      <c r="I240" s="1"/>
      <c r="J240" s="1"/>
      <c r="K240" s="1"/>
      <c r="L240" s="1"/>
      <c r="M240" s="1"/>
    </row>
    <row r="241" spans="1:13" x14ac:dyDescent="0.2">
      <c r="A241" s="15"/>
      <c r="B241" s="15"/>
      <c r="C241" s="15"/>
      <c r="D241" s="15"/>
      <c r="E241" s="1"/>
      <c r="F241" s="15"/>
      <c r="G241" s="15"/>
      <c r="H241" s="15"/>
      <c r="I241" s="1"/>
      <c r="J241" s="1"/>
      <c r="K241" s="1"/>
      <c r="L241" s="1"/>
      <c r="M241" s="1"/>
    </row>
    <row r="242" spans="1:13" x14ac:dyDescent="0.2">
      <c r="A242" s="15"/>
      <c r="B242" s="15"/>
      <c r="C242" s="15"/>
      <c r="D242" s="15"/>
      <c r="E242" s="1"/>
      <c r="F242" s="15"/>
      <c r="G242" s="15"/>
      <c r="H242" s="15"/>
      <c r="I242" s="1"/>
      <c r="J242" s="1"/>
      <c r="K242" s="1"/>
      <c r="L242" s="1"/>
      <c r="M242" s="1"/>
    </row>
    <row r="243" spans="1:13" x14ac:dyDescent="0.2">
      <c r="A243" s="15"/>
      <c r="B243" s="15"/>
      <c r="C243" s="15"/>
      <c r="D243" s="15"/>
      <c r="E243" s="1"/>
      <c r="F243" s="15"/>
      <c r="G243" s="15"/>
      <c r="H243" s="15"/>
      <c r="I243" s="1"/>
      <c r="J243" s="1"/>
      <c r="K243" s="1"/>
      <c r="L243" s="1"/>
      <c r="M243" s="1"/>
    </row>
    <row r="244" spans="1:13" x14ac:dyDescent="0.2">
      <c r="A244" s="15"/>
      <c r="B244" s="15"/>
      <c r="C244" s="15"/>
      <c r="D244" s="15"/>
      <c r="E244" s="1"/>
      <c r="F244" s="15"/>
      <c r="G244" s="15"/>
      <c r="H244" s="15"/>
      <c r="I244" s="1"/>
      <c r="J244" s="1"/>
      <c r="K244" s="1"/>
      <c r="L244" s="1"/>
      <c r="M244" s="1"/>
    </row>
    <row r="245" spans="1:13" x14ac:dyDescent="0.2">
      <c r="A245" s="15"/>
      <c r="B245" s="15"/>
      <c r="C245" s="15"/>
      <c r="D245" s="15"/>
      <c r="E245" s="1"/>
      <c r="F245" s="15"/>
      <c r="G245" s="15"/>
      <c r="H245" s="15"/>
      <c r="I245" s="1"/>
      <c r="J245" s="1"/>
      <c r="K245" s="1"/>
      <c r="L245" s="1"/>
      <c r="M245" s="1"/>
    </row>
    <row r="246" spans="1:13" x14ac:dyDescent="0.2">
      <c r="A246" s="15"/>
      <c r="B246" s="15"/>
      <c r="C246" s="15"/>
      <c r="D246" s="15"/>
      <c r="E246" s="1"/>
      <c r="F246" s="15"/>
      <c r="G246" s="15"/>
      <c r="H246" s="15"/>
      <c r="I246" s="1"/>
      <c r="J246" s="1"/>
      <c r="K246" s="1"/>
      <c r="L246" s="1"/>
      <c r="M246" s="1"/>
    </row>
    <row r="247" spans="1:13" x14ac:dyDescent="0.2">
      <c r="A247" s="15"/>
      <c r="B247" s="15"/>
      <c r="C247" s="15"/>
      <c r="D247" s="15"/>
      <c r="E247" s="1"/>
      <c r="F247" s="15"/>
      <c r="G247" s="15"/>
      <c r="H247" s="15"/>
      <c r="I247" s="1"/>
      <c r="J247" s="1"/>
      <c r="K247" s="1"/>
      <c r="L247" s="1"/>
      <c r="M247" s="1"/>
    </row>
    <row r="248" spans="1:13" x14ac:dyDescent="0.2">
      <c r="A248" s="15"/>
      <c r="B248" s="15"/>
      <c r="C248" s="15"/>
      <c r="D248" s="15"/>
      <c r="E248" s="1"/>
      <c r="F248" s="15"/>
      <c r="G248" s="15"/>
      <c r="H248" s="15"/>
      <c r="I248" s="1"/>
      <c r="J248" s="1"/>
      <c r="K248" s="1"/>
      <c r="L248" s="1"/>
      <c r="M248" s="1"/>
    </row>
    <row r="249" spans="1:13" x14ac:dyDescent="0.2">
      <c r="A249" s="15"/>
      <c r="B249" s="15"/>
      <c r="C249" s="15"/>
      <c r="D249" s="15"/>
      <c r="E249" s="1"/>
      <c r="F249" s="15"/>
      <c r="G249" s="15"/>
      <c r="H249" s="15"/>
      <c r="I249" s="1"/>
      <c r="J249" s="1"/>
      <c r="K249" s="1"/>
      <c r="L249" s="1"/>
      <c r="M249" s="1"/>
    </row>
    <row r="250" spans="1:13" x14ac:dyDescent="0.2">
      <c r="A250" s="15"/>
      <c r="B250" s="15"/>
      <c r="C250" s="15"/>
      <c r="D250" s="15"/>
      <c r="E250" s="1"/>
      <c r="F250" s="15"/>
      <c r="G250" s="15"/>
      <c r="H250" s="15"/>
      <c r="I250" s="1"/>
      <c r="J250" s="1"/>
      <c r="K250" s="1"/>
      <c r="L250" s="1"/>
      <c r="M250" s="1"/>
    </row>
    <row r="251" spans="1:13" x14ac:dyDescent="0.2">
      <c r="A251" s="15"/>
      <c r="B251" s="15"/>
      <c r="C251" s="15"/>
      <c r="D251" s="15"/>
      <c r="E251" s="1"/>
      <c r="F251" s="15"/>
      <c r="G251" s="15"/>
      <c r="H251" s="15"/>
      <c r="I251" s="1"/>
      <c r="J251" s="1"/>
      <c r="K251" s="1"/>
      <c r="L251" s="1"/>
      <c r="M251" s="1"/>
    </row>
    <row r="252" spans="1:13" x14ac:dyDescent="0.2">
      <c r="A252" s="15"/>
      <c r="B252" s="15"/>
      <c r="C252" s="15"/>
      <c r="D252" s="15"/>
      <c r="E252" s="1"/>
      <c r="F252" s="15"/>
      <c r="G252" s="15"/>
      <c r="H252" s="15"/>
      <c r="I252" s="1"/>
      <c r="J252" s="1"/>
      <c r="K252" s="1"/>
      <c r="L252" s="1"/>
      <c r="M252" s="1"/>
    </row>
    <row r="253" spans="1:13" x14ac:dyDescent="0.2">
      <c r="A253" s="15"/>
      <c r="B253" s="15"/>
      <c r="C253" s="15"/>
      <c r="D253" s="15"/>
      <c r="E253" s="1"/>
      <c r="F253" s="15"/>
      <c r="G253" s="15"/>
      <c r="H253" s="15"/>
      <c r="I253" s="1"/>
      <c r="J253" s="1"/>
      <c r="K253" s="1"/>
      <c r="L253" s="1"/>
      <c r="M253" s="1"/>
    </row>
    <row r="254" spans="1:13" x14ac:dyDescent="0.2">
      <c r="A254" s="15"/>
      <c r="B254" s="15"/>
      <c r="C254" s="15"/>
      <c r="D254" s="15"/>
      <c r="E254" s="1"/>
      <c r="F254" s="15"/>
      <c r="G254" s="15"/>
      <c r="H254" s="15"/>
      <c r="I254" s="1"/>
      <c r="J254" s="1"/>
      <c r="K254" s="1"/>
      <c r="L254" s="1"/>
      <c r="M254" s="1"/>
    </row>
    <row r="255" spans="1:13" x14ac:dyDescent="0.2">
      <c r="A255" s="15"/>
      <c r="B255" s="15"/>
      <c r="C255" s="15"/>
      <c r="D255" s="15"/>
      <c r="E255" s="1"/>
      <c r="F255" s="15"/>
      <c r="G255" s="15"/>
      <c r="H255" s="15"/>
      <c r="I255" s="1"/>
      <c r="J255" s="1"/>
      <c r="K255" s="1"/>
      <c r="L255" s="1"/>
      <c r="M255" s="1"/>
    </row>
    <row r="256" spans="1:13" x14ac:dyDescent="0.2">
      <c r="A256" s="15"/>
      <c r="B256" s="15"/>
      <c r="C256" s="15"/>
      <c r="D256" s="15"/>
      <c r="E256" s="1"/>
      <c r="F256" s="15"/>
      <c r="G256" s="15"/>
      <c r="H256" s="15"/>
      <c r="I256" s="1"/>
      <c r="J256" s="1"/>
      <c r="K256" s="1"/>
      <c r="L256" s="1"/>
      <c r="M256" s="1"/>
    </row>
    <row r="257" spans="1:13" x14ac:dyDescent="0.2">
      <c r="A257" s="15"/>
      <c r="B257" s="15"/>
      <c r="C257" s="15"/>
      <c r="D257" s="15"/>
      <c r="E257" s="1"/>
      <c r="F257" s="15"/>
      <c r="G257" s="15"/>
      <c r="H257" s="15"/>
      <c r="I257" s="1"/>
      <c r="J257" s="1"/>
      <c r="K257" s="1"/>
      <c r="L257" s="1"/>
      <c r="M257" s="1"/>
    </row>
    <row r="258" spans="1:13" x14ac:dyDescent="0.2">
      <c r="A258" s="15"/>
      <c r="B258" s="15"/>
      <c r="C258" s="15"/>
      <c r="D258" s="15"/>
      <c r="E258" s="1"/>
      <c r="F258" s="15"/>
      <c r="G258" s="15"/>
      <c r="H258" s="15"/>
      <c r="I258" s="1"/>
      <c r="J258" s="1"/>
      <c r="K258" s="1"/>
      <c r="L258" s="1"/>
      <c r="M258" s="1"/>
    </row>
    <row r="259" spans="1:13" x14ac:dyDescent="0.2">
      <c r="A259" s="15"/>
      <c r="B259" s="15"/>
      <c r="C259" s="15"/>
      <c r="D259" s="15"/>
      <c r="E259" s="1"/>
      <c r="F259" s="15"/>
      <c r="G259" s="15"/>
      <c r="H259" s="15"/>
      <c r="I259" s="1"/>
      <c r="J259" s="1"/>
      <c r="K259" s="1"/>
      <c r="L259" s="1"/>
      <c r="M259" s="1"/>
    </row>
    <row r="260" spans="1:13" x14ac:dyDescent="0.2">
      <c r="A260" s="15"/>
      <c r="B260" s="15"/>
      <c r="C260" s="15"/>
      <c r="D260" s="15"/>
      <c r="E260" s="1"/>
      <c r="F260" s="15"/>
      <c r="G260" s="15"/>
      <c r="H260" s="15"/>
      <c r="I260" s="1"/>
      <c r="J260" s="1"/>
      <c r="K260" s="1"/>
      <c r="L260" s="1"/>
      <c r="M260" s="1"/>
    </row>
    <row r="261" spans="1:13" x14ac:dyDescent="0.2">
      <c r="A261" s="1"/>
      <c r="B261" s="1"/>
      <c r="C261" s="1"/>
      <c r="D261" s="1"/>
      <c r="E261" s="1"/>
      <c r="F261" s="1"/>
      <c r="G261" s="1"/>
      <c r="H261" s="1"/>
      <c r="I261" s="1"/>
      <c r="J261" s="1"/>
      <c r="K261" s="1"/>
      <c r="L261" s="1"/>
      <c r="M261" s="1"/>
    </row>
    <row r="262" spans="1:13" x14ac:dyDescent="0.2">
      <c r="A262" s="1"/>
      <c r="B262" s="1"/>
      <c r="C262" s="1"/>
      <c r="D262" s="1"/>
      <c r="E262" s="1"/>
      <c r="F262" s="1"/>
      <c r="G262" s="1"/>
      <c r="H262" s="1"/>
      <c r="I262" s="1"/>
      <c r="J262" s="1"/>
      <c r="K262" s="1"/>
      <c r="L262" s="1"/>
      <c r="M262" s="1"/>
    </row>
    <row r="263" spans="1:13" x14ac:dyDescent="0.2">
      <c r="A263" s="1"/>
      <c r="B263" s="1"/>
      <c r="C263" s="1"/>
      <c r="D263" s="1"/>
      <c r="E263" s="1"/>
      <c r="F263" s="1"/>
      <c r="G263" s="1"/>
      <c r="H263" s="1"/>
      <c r="I263" s="1"/>
      <c r="J263" s="1"/>
      <c r="K263" s="1"/>
      <c r="L263" s="1"/>
      <c r="M263" s="1"/>
    </row>
    <row r="264" spans="1:13" x14ac:dyDescent="0.2">
      <c r="A264" s="1"/>
      <c r="B264" s="1"/>
      <c r="C264" s="1"/>
      <c r="D264" s="1"/>
      <c r="E264" s="1"/>
      <c r="F264" s="1"/>
      <c r="G264" s="1"/>
      <c r="H264" s="1"/>
      <c r="I264" s="1"/>
      <c r="J264" s="1"/>
      <c r="K264" s="1"/>
      <c r="L264" s="1"/>
      <c r="M264" s="1"/>
    </row>
    <row r="265" spans="1:13" x14ac:dyDescent="0.2">
      <c r="A265" s="1"/>
      <c r="B265" s="1"/>
      <c r="C265" s="1"/>
      <c r="D265" s="1"/>
      <c r="E265" s="1"/>
      <c r="F265" s="1"/>
      <c r="G265" s="1"/>
      <c r="H265" s="1"/>
      <c r="I265" s="1"/>
      <c r="J265" s="1"/>
      <c r="K265" s="1"/>
      <c r="L265" s="1"/>
      <c r="M265" s="1"/>
    </row>
    <row r="266" spans="1:13" x14ac:dyDescent="0.2">
      <c r="A266" s="1"/>
      <c r="B266" s="1"/>
      <c r="C266" s="1"/>
      <c r="D266" s="1"/>
      <c r="E266" s="1"/>
      <c r="F266" s="1"/>
      <c r="G266" s="1"/>
      <c r="H266" s="1"/>
      <c r="I266" s="1"/>
      <c r="J266" s="1"/>
      <c r="K266" s="1"/>
      <c r="L266" s="1"/>
      <c r="M266" s="1"/>
    </row>
    <row r="267" spans="1:13" x14ac:dyDescent="0.2">
      <c r="A267" s="1"/>
      <c r="B267" s="1"/>
      <c r="C267" s="1"/>
      <c r="D267" s="1"/>
      <c r="E267" s="1"/>
      <c r="F267" s="1"/>
      <c r="G267" s="1"/>
      <c r="H267" s="1"/>
      <c r="I267" s="1"/>
      <c r="J267" s="1"/>
      <c r="K267" s="1"/>
      <c r="L267" s="1"/>
      <c r="M267" s="1"/>
    </row>
    <row r="268" spans="1:13" x14ac:dyDescent="0.2">
      <c r="A268" s="1"/>
      <c r="B268" s="1"/>
      <c r="C268" s="1"/>
      <c r="D268" s="1"/>
      <c r="E268" s="1"/>
      <c r="F268" s="1"/>
      <c r="G268" s="1"/>
      <c r="H268" s="1"/>
      <c r="I268" s="1"/>
      <c r="J268" s="1"/>
      <c r="K268" s="1"/>
      <c r="L268" s="1"/>
      <c r="M268" s="1"/>
    </row>
    <row r="269" spans="1:13" x14ac:dyDescent="0.2">
      <c r="A269" s="1"/>
      <c r="B269" s="1"/>
      <c r="C269" s="1"/>
      <c r="D269" s="1"/>
      <c r="E269" s="1"/>
      <c r="F269" s="1"/>
      <c r="G269" s="1"/>
      <c r="H269" s="1"/>
      <c r="I269" s="1"/>
      <c r="J269" s="1"/>
      <c r="K269" s="1"/>
      <c r="L269" s="1"/>
      <c r="M269" s="1"/>
    </row>
    <row r="270" spans="1:13" x14ac:dyDescent="0.2">
      <c r="A270" s="1"/>
      <c r="B270" s="1"/>
      <c r="C270" s="1"/>
      <c r="D270" s="1"/>
      <c r="E270" s="1"/>
      <c r="F270" s="1"/>
      <c r="G270" s="1"/>
      <c r="H270" s="1"/>
      <c r="I270" s="1"/>
      <c r="J270" s="1"/>
      <c r="K270" s="1"/>
      <c r="L270" s="1"/>
      <c r="M270" s="1"/>
    </row>
    <row r="271" spans="1:13" x14ac:dyDescent="0.2">
      <c r="A271" s="1"/>
      <c r="B271" s="1"/>
      <c r="C271" s="1"/>
      <c r="D271" s="1"/>
      <c r="E271" s="1"/>
      <c r="F271" s="1"/>
      <c r="G271" s="1"/>
      <c r="H271" s="1"/>
      <c r="I271" s="1"/>
      <c r="J271" s="1"/>
      <c r="K271" s="1"/>
      <c r="L271" s="1"/>
      <c r="M271" s="1"/>
    </row>
    <row r="272" spans="1:13" x14ac:dyDescent="0.2">
      <c r="A272" s="1"/>
      <c r="B272" s="1"/>
      <c r="C272" s="1"/>
      <c r="D272" s="1"/>
      <c r="E272" s="1"/>
      <c r="F272" s="1"/>
      <c r="G272" s="1"/>
      <c r="H272" s="1"/>
      <c r="I272" s="1"/>
      <c r="J272" s="1"/>
      <c r="K272" s="1"/>
      <c r="L272" s="1"/>
      <c r="M272" s="1"/>
    </row>
    <row r="273" spans="1:13" x14ac:dyDescent="0.2">
      <c r="A273" s="1"/>
      <c r="B273" s="1"/>
      <c r="C273" s="1"/>
      <c r="D273" s="1"/>
      <c r="E273" s="1"/>
      <c r="F273" s="1"/>
      <c r="G273" s="1"/>
      <c r="H273" s="1"/>
      <c r="I273" s="1"/>
      <c r="J273" s="1"/>
      <c r="K273" s="1"/>
      <c r="L273" s="1"/>
      <c r="M273" s="1"/>
    </row>
    <row r="274" spans="1:13" x14ac:dyDescent="0.2">
      <c r="A274" s="1"/>
      <c r="B274" s="1"/>
      <c r="C274" s="1"/>
      <c r="D274" s="1"/>
      <c r="E274" s="1"/>
      <c r="F274" s="1"/>
      <c r="G274" s="1"/>
      <c r="H274" s="1"/>
      <c r="I274" s="1"/>
      <c r="J274" s="1"/>
      <c r="K274" s="1"/>
      <c r="L274" s="1"/>
      <c r="M274" s="1"/>
    </row>
    <row r="275" spans="1:13" x14ac:dyDescent="0.2">
      <c r="A275" s="1"/>
      <c r="B275" s="1"/>
      <c r="C275" s="1"/>
      <c r="D275" s="1"/>
      <c r="E275" s="1"/>
      <c r="F275" s="1"/>
      <c r="G275" s="1"/>
      <c r="H275" s="1"/>
      <c r="I275" s="1"/>
      <c r="J275" s="1"/>
      <c r="K275" s="1"/>
      <c r="L275" s="1"/>
      <c r="M275" s="1"/>
    </row>
    <row r="276" spans="1:13" x14ac:dyDescent="0.2">
      <c r="A276" s="1"/>
      <c r="B276" s="1"/>
      <c r="C276" s="1"/>
      <c r="D276" s="1"/>
      <c r="E276" s="1"/>
      <c r="F276" s="1"/>
      <c r="G276" s="1"/>
      <c r="H276" s="1"/>
      <c r="I276" s="1"/>
      <c r="J276" s="1"/>
      <c r="K276" s="1"/>
      <c r="L276" s="1"/>
      <c r="M276" s="1"/>
    </row>
    <row r="277" spans="1:13" x14ac:dyDescent="0.2">
      <c r="A277" s="1"/>
      <c r="B277" s="1"/>
      <c r="C277" s="1"/>
      <c r="D277" s="1"/>
      <c r="E277" s="1"/>
      <c r="F277" s="1"/>
      <c r="G277" s="1"/>
      <c r="H277" s="1"/>
      <c r="I277" s="1"/>
      <c r="J277" s="1"/>
      <c r="K277" s="1"/>
      <c r="L277" s="1"/>
      <c r="M277" s="1"/>
    </row>
    <row r="278" spans="1:13" x14ac:dyDescent="0.2">
      <c r="A278" s="1"/>
      <c r="B278" s="1"/>
      <c r="C278" s="1"/>
      <c r="D278" s="1"/>
      <c r="E278" s="1"/>
      <c r="F278" s="1"/>
      <c r="G278" s="1"/>
      <c r="H278" s="1"/>
      <c r="I278" s="1"/>
      <c r="J278" s="1"/>
      <c r="K278" s="1"/>
      <c r="L278" s="1"/>
      <c r="M278" s="1"/>
    </row>
    <row r="279" spans="1:13" x14ac:dyDescent="0.2">
      <c r="A279" s="1"/>
      <c r="B279" s="1"/>
      <c r="C279" s="1"/>
      <c r="D279" s="1"/>
      <c r="E279" s="1"/>
      <c r="F279" s="1"/>
      <c r="G279" s="1"/>
      <c r="H279" s="1"/>
      <c r="I279" s="1"/>
      <c r="J279" s="1"/>
      <c r="K279" s="1"/>
      <c r="L279" s="1"/>
      <c r="M279" s="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activeCell="A32" sqref="A32:XFD32"/>
    </sheetView>
  </sheetViews>
  <sheetFormatPr baseColWidth="10" defaultRowHeight="16" x14ac:dyDescent="0.2"/>
  <cols>
    <col min="2" max="2" width="23.6640625" customWidth="1"/>
    <col min="6" max="6" width="15.83203125" customWidth="1"/>
    <col min="7" max="7" width="16.5" customWidth="1"/>
    <col min="8" max="8" width="12.83203125" customWidth="1"/>
    <col min="9" max="9" width="5.33203125" customWidth="1"/>
    <col min="10" max="10" width="18.1640625" customWidth="1"/>
    <col min="11" max="12" width="12.6640625" customWidth="1"/>
    <col min="13" max="13" width="18.33203125" customWidth="1"/>
    <col min="14" max="14" width="5.5" customWidth="1"/>
    <col min="15" max="15" width="21.83203125" customWidth="1"/>
    <col min="16" max="16" width="24.83203125" customWidth="1"/>
    <col min="17" max="17" width="17" customWidth="1"/>
  </cols>
  <sheetData>
    <row r="1" spans="1:18" x14ac:dyDescent="0.2">
      <c r="A1" t="s">
        <v>1733</v>
      </c>
      <c r="B1" t="s">
        <v>572</v>
      </c>
      <c r="C1" t="s">
        <v>1917</v>
      </c>
      <c r="D1" t="s">
        <v>1918</v>
      </c>
      <c r="E1" t="s">
        <v>1919</v>
      </c>
      <c r="F1" t="s">
        <v>1961</v>
      </c>
      <c r="G1" t="s">
        <v>1999</v>
      </c>
      <c r="H1" t="s">
        <v>1920</v>
      </c>
      <c r="J1" t="s">
        <v>1921</v>
      </c>
      <c r="K1" t="s">
        <v>798</v>
      </c>
      <c r="L1" t="s">
        <v>1960</v>
      </c>
      <c r="M1" t="s">
        <v>549</v>
      </c>
      <c r="O1" t="s">
        <v>1922</v>
      </c>
      <c r="P1" t="s">
        <v>1940</v>
      </c>
      <c r="R1" t="s">
        <v>554</v>
      </c>
    </row>
    <row r="2" spans="1:18" x14ac:dyDescent="0.2">
      <c r="A2" t="s">
        <v>1031</v>
      </c>
      <c r="B2" t="s">
        <v>838</v>
      </c>
      <c r="C2">
        <v>700</v>
      </c>
      <c r="D2">
        <f t="shared" ref="D2:D12" si="0">F2+G2+H2</f>
        <v>3500</v>
      </c>
      <c r="E2">
        <f>M2</f>
        <v>56731.623190822444</v>
      </c>
      <c r="F2">
        <v>600</v>
      </c>
      <c r="G2">
        <v>1800</v>
      </c>
      <c r="H2">
        <v>1100</v>
      </c>
      <c r="J2">
        <v>0.90682926829268284</v>
      </c>
      <c r="K2" s="1">
        <v>5.8999999999999997E-2</v>
      </c>
      <c r="L2" s="1">
        <v>50</v>
      </c>
      <c r="M2">
        <f>(K2*J2*10^6)/(1-(1+K2)^(-L2))</f>
        <v>56731.623190822444</v>
      </c>
      <c r="O2" t="s">
        <v>1923</v>
      </c>
      <c r="P2">
        <v>0.90682926829268284</v>
      </c>
      <c r="R2" t="s">
        <v>1941</v>
      </c>
    </row>
    <row r="3" spans="1:18" x14ac:dyDescent="0.2">
      <c r="A3" t="s">
        <v>1033</v>
      </c>
      <c r="B3" t="s">
        <v>841</v>
      </c>
      <c r="C3">
        <v>0</v>
      </c>
      <c r="D3">
        <f t="shared" si="0"/>
        <v>26600</v>
      </c>
      <c r="E3">
        <f t="shared" ref="E3:E36" si="1">M3</f>
        <v>32985.386626663909</v>
      </c>
      <c r="F3">
        <v>4700</v>
      </c>
      <c r="G3">
        <v>13900</v>
      </c>
      <c r="H3">
        <v>8000</v>
      </c>
      <c r="J3">
        <v>0.52725644599303134</v>
      </c>
      <c r="K3" s="1">
        <v>5.8999999999999997E-2</v>
      </c>
      <c r="L3" s="1">
        <v>50</v>
      </c>
      <c r="M3">
        <f t="shared" ref="M3:M36" si="2">(K3*J3*10^6)/(1-(1+K3)^(-L3))</f>
        <v>32985.386626663909</v>
      </c>
      <c r="O3" t="s">
        <v>1924</v>
      </c>
      <c r="P3">
        <v>0.52725644599303134</v>
      </c>
      <c r="R3" t="s">
        <v>1942</v>
      </c>
    </row>
    <row r="4" spans="1:18" x14ac:dyDescent="0.2">
      <c r="A4" t="s">
        <v>1034</v>
      </c>
      <c r="B4" t="s">
        <v>843</v>
      </c>
      <c r="C4">
        <v>1800</v>
      </c>
      <c r="D4">
        <f t="shared" si="0"/>
        <v>3400</v>
      </c>
      <c r="E4">
        <f t="shared" si="1"/>
        <v>0</v>
      </c>
      <c r="F4">
        <v>0</v>
      </c>
      <c r="G4">
        <v>0</v>
      </c>
      <c r="H4">
        <v>3400</v>
      </c>
      <c r="J4">
        <v>0</v>
      </c>
      <c r="K4" s="1">
        <v>5.8999999999999997E-2</v>
      </c>
      <c r="L4" s="1">
        <v>50</v>
      </c>
      <c r="M4">
        <f t="shared" si="2"/>
        <v>0</v>
      </c>
      <c r="O4" t="s">
        <v>1925</v>
      </c>
      <c r="P4" t="s">
        <v>834</v>
      </c>
      <c r="R4" t="s">
        <v>1943</v>
      </c>
    </row>
    <row r="5" spans="1:18" x14ac:dyDescent="0.2">
      <c r="A5" t="s">
        <v>1035</v>
      </c>
      <c r="B5" t="s">
        <v>845</v>
      </c>
      <c r="C5">
        <v>2500</v>
      </c>
      <c r="D5">
        <f t="shared" si="0"/>
        <v>10700</v>
      </c>
      <c r="E5">
        <f t="shared" si="1"/>
        <v>0</v>
      </c>
      <c r="F5">
        <v>1000</v>
      </c>
      <c r="G5">
        <v>2800</v>
      </c>
      <c r="H5">
        <v>6900</v>
      </c>
      <c r="J5">
        <v>0</v>
      </c>
      <c r="K5" s="1">
        <v>5.8999999999999997E-2</v>
      </c>
      <c r="L5" s="1">
        <v>50</v>
      </c>
      <c r="M5">
        <f t="shared" si="2"/>
        <v>0</v>
      </c>
      <c r="O5" t="s">
        <v>1926</v>
      </c>
      <c r="P5" t="s">
        <v>834</v>
      </c>
      <c r="R5" t="s">
        <v>1944</v>
      </c>
    </row>
    <row r="6" spans="1:18" x14ac:dyDescent="0.2">
      <c r="A6" t="s">
        <v>1036</v>
      </c>
      <c r="B6" t="s">
        <v>847</v>
      </c>
      <c r="C6">
        <v>0</v>
      </c>
      <c r="D6">
        <f t="shared" si="0"/>
        <v>11900</v>
      </c>
      <c r="E6">
        <f t="shared" si="1"/>
        <v>52679.364391478004</v>
      </c>
      <c r="F6">
        <v>1000</v>
      </c>
      <c r="G6">
        <v>2900</v>
      </c>
      <c r="H6">
        <v>8000</v>
      </c>
      <c r="J6">
        <v>0.84205574912892001</v>
      </c>
      <c r="K6" s="1">
        <v>5.8999999999999997E-2</v>
      </c>
      <c r="L6" s="1">
        <v>50</v>
      </c>
      <c r="M6">
        <f t="shared" si="2"/>
        <v>52679.364391478004</v>
      </c>
      <c r="O6" t="s">
        <v>1927</v>
      </c>
      <c r="P6">
        <v>0.84205574912892001</v>
      </c>
      <c r="R6" t="s">
        <v>1945</v>
      </c>
    </row>
    <row r="7" spans="1:18" x14ac:dyDescent="0.2">
      <c r="A7" t="s">
        <v>1038</v>
      </c>
      <c r="B7" t="s">
        <v>850</v>
      </c>
      <c r="C7">
        <v>2500</v>
      </c>
      <c r="D7">
        <f t="shared" si="0"/>
        <v>11200</v>
      </c>
      <c r="E7">
        <f t="shared" si="1"/>
        <v>0</v>
      </c>
      <c r="F7">
        <v>900</v>
      </c>
      <c r="G7">
        <v>2600</v>
      </c>
      <c r="H7">
        <v>7700</v>
      </c>
      <c r="J7">
        <v>0</v>
      </c>
      <c r="K7" s="1">
        <v>5.8999999999999997E-2</v>
      </c>
      <c r="L7" s="1">
        <v>50</v>
      </c>
      <c r="M7">
        <f t="shared" si="2"/>
        <v>0</v>
      </c>
      <c r="O7" t="s">
        <v>1928</v>
      </c>
      <c r="P7" t="s">
        <v>834</v>
      </c>
      <c r="R7" t="s">
        <v>1946</v>
      </c>
    </row>
    <row r="8" spans="1:18" x14ac:dyDescent="0.2">
      <c r="A8" t="s">
        <v>1039</v>
      </c>
      <c r="B8" t="s">
        <v>852</v>
      </c>
      <c r="C8">
        <v>500</v>
      </c>
      <c r="D8">
        <f t="shared" si="0"/>
        <v>3300</v>
      </c>
      <c r="E8">
        <f t="shared" si="1"/>
        <v>25124.004555935659</v>
      </c>
      <c r="F8">
        <v>300</v>
      </c>
      <c r="G8">
        <v>800</v>
      </c>
      <c r="H8">
        <v>2200</v>
      </c>
      <c r="J8">
        <v>0.40159581881533107</v>
      </c>
      <c r="K8" s="1">
        <v>5.8999999999999997E-2</v>
      </c>
      <c r="L8" s="1">
        <v>50</v>
      </c>
      <c r="M8">
        <f t="shared" si="2"/>
        <v>25124.004555935659</v>
      </c>
      <c r="O8" t="s">
        <v>1929</v>
      </c>
      <c r="P8">
        <v>0.40159581881533107</v>
      </c>
      <c r="R8" t="s">
        <v>1947</v>
      </c>
    </row>
    <row r="9" spans="1:18" x14ac:dyDescent="0.2">
      <c r="A9" t="s">
        <v>1041</v>
      </c>
      <c r="B9" t="s">
        <v>65</v>
      </c>
      <c r="C9">
        <v>3000</v>
      </c>
      <c r="D9">
        <f t="shared" si="0"/>
        <v>13300</v>
      </c>
      <c r="E9">
        <f t="shared" si="1"/>
        <v>13693.489680397504</v>
      </c>
      <c r="F9">
        <v>1400</v>
      </c>
      <c r="G9">
        <v>4200</v>
      </c>
      <c r="H9">
        <v>7700</v>
      </c>
      <c r="J9">
        <v>0.21888422239357141</v>
      </c>
      <c r="K9" s="1">
        <v>5.8999999999999997E-2</v>
      </c>
      <c r="L9" s="1">
        <v>50</v>
      </c>
      <c r="M9">
        <f t="shared" si="2"/>
        <v>13693.489680397504</v>
      </c>
      <c r="O9">
        <v>3000</v>
      </c>
      <c r="P9">
        <v>0.21888422239357141</v>
      </c>
      <c r="R9" t="s">
        <v>1948</v>
      </c>
    </row>
    <row r="10" spans="1:18" x14ac:dyDescent="0.2">
      <c r="A10" t="s">
        <v>1043</v>
      </c>
      <c r="B10" t="s">
        <v>855</v>
      </c>
      <c r="C10">
        <v>100</v>
      </c>
      <c r="D10">
        <f t="shared" si="0"/>
        <v>6500</v>
      </c>
      <c r="E10">
        <f t="shared" si="1"/>
        <v>27879.540539489888</v>
      </c>
      <c r="F10">
        <v>0</v>
      </c>
      <c r="G10">
        <v>0</v>
      </c>
      <c r="H10">
        <v>6500</v>
      </c>
      <c r="J10">
        <v>0.44564181184668988</v>
      </c>
      <c r="K10" s="1">
        <v>5.8999999999999997E-2</v>
      </c>
      <c r="L10" s="1">
        <v>50</v>
      </c>
      <c r="M10">
        <f t="shared" si="2"/>
        <v>27879.540539489888</v>
      </c>
      <c r="O10">
        <v>100</v>
      </c>
      <c r="P10">
        <v>0.44564181184668988</v>
      </c>
      <c r="R10" t="s">
        <v>1949</v>
      </c>
    </row>
    <row r="11" spans="1:18" x14ac:dyDescent="0.2">
      <c r="A11" t="s">
        <v>1045</v>
      </c>
      <c r="B11" t="s">
        <v>858</v>
      </c>
      <c r="C11">
        <v>300</v>
      </c>
      <c r="D11">
        <f t="shared" si="0"/>
        <v>10900</v>
      </c>
      <c r="E11">
        <f t="shared" si="1"/>
        <v>27879.540539489888</v>
      </c>
      <c r="F11">
        <v>1800</v>
      </c>
      <c r="G11">
        <v>5600</v>
      </c>
      <c r="H11">
        <v>3500</v>
      </c>
      <c r="J11">
        <v>0.44564181184668988</v>
      </c>
      <c r="K11" s="1">
        <v>5.8999999999999997E-2</v>
      </c>
      <c r="L11" s="1">
        <v>50</v>
      </c>
      <c r="M11">
        <f t="shared" si="2"/>
        <v>27879.540539489888</v>
      </c>
      <c r="O11">
        <v>300</v>
      </c>
      <c r="P11">
        <v>0.44564181184668988</v>
      </c>
      <c r="R11" t="s">
        <v>1950</v>
      </c>
    </row>
    <row r="12" spans="1:18" x14ac:dyDescent="0.2">
      <c r="A12" t="s">
        <v>1046</v>
      </c>
      <c r="B12" t="s">
        <v>1908</v>
      </c>
      <c r="C12">
        <v>3000</v>
      </c>
      <c r="D12">
        <f t="shared" si="0"/>
        <v>10200</v>
      </c>
      <c r="E12">
        <f t="shared" si="1"/>
        <v>16857.396605272952</v>
      </c>
      <c r="F12">
        <v>800</v>
      </c>
      <c r="G12">
        <v>2200</v>
      </c>
      <c r="H12">
        <v>7200</v>
      </c>
      <c r="J12">
        <v>0.26945783972125431</v>
      </c>
      <c r="K12" s="1">
        <v>5.8999999999999997E-2</v>
      </c>
      <c r="L12" s="1">
        <v>50</v>
      </c>
      <c r="M12">
        <f t="shared" si="2"/>
        <v>16857.396605272952</v>
      </c>
      <c r="O12" t="s">
        <v>1930</v>
      </c>
      <c r="P12">
        <v>0.26945783972125431</v>
      </c>
      <c r="R12" t="s">
        <v>1951</v>
      </c>
    </row>
    <row r="13" spans="1:18" x14ac:dyDescent="0.2">
      <c r="A13" t="s">
        <v>1048</v>
      </c>
      <c r="B13" t="s">
        <v>863</v>
      </c>
      <c r="C13">
        <v>1000</v>
      </c>
      <c r="D13">
        <v>1000</v>
      </c>
      <c r="E13">
        <f t="shared" si="1"/>
        <v>0</v>
      </c>
      <c r="F13">
        <v>1000</v>
      </c>
      <c r="G13">
        <v>1000</v>
      </c>
      <c r="H13">
        <v>1000</v>
      </c>
      <c r="J13">
        <v>0</v>
      </c>
      <c r="K13" s="1">
        <v>5.8999999999999997E-2</v>
      </c>
      <c r="L13" s="1">
        <v>50</v>
      </c>
      <c r="M13">
        <f t="shared" si="2"/>
        <v>0</v>
      </c>
      <c r="O13">
        <v>1000</v>
      </c>
      <c r="P13" t="s">
        <v>834</v>
      </c>
      <c r="R13" t="s">
        <v>1952</v>
      </c>
    </row>
    <row r="14" spans="1:18" x14ac:dyDescent="0.2">
      <c r="A14" t="s">
        <v>1050</v>
      </c>
      <c r="B14" t="s">
        <v>865</v>
      </c>
      <c r="C14">
        <v>0</v>
      </c>
      <c r="D14">
        <f>F14+G14+H14</f>
        <v>13100</v>
      </c>
      <c r="E14">
        <f t="shared" si="1"/>
        <v>54117.983168038059</v>
      </c>
      <c r="F14">
        <v>1300</v>
      </c>
      <c r="G14">
        <v>3800</v>
      </c>
      <c r="H14">
        <v>8000</v>
      </c>
      <c r="J14">
        <v>0.86505141784285722</v>
      </c>
      <c r="K14" s="1">
        <v>5.8999999999999997E-2</v>
      </c>
      <c r="L14" s="1">
        <v>50</v>
      </c>
      <c r="M14">
        <f t="shared" si="2"/>
        <v>54117.983168038059</v>
      </c>
      <c r="O14">
        <v>0</v>
      </c>
      <c r="P14">
        <v>0.86505141784285722</v>
      </c>
      <c r="R14" t="s">
        <v>1953</v>
      </c>
    </row>
    <row r="15" spans="1:18" x14ac:dyDescent="0.2">
      <c r="A15" t="s">
        <v>1051</v>
      </c>
      <c r="B15" t="s">
        <v>868</v>
      </c>
      <c r="C15">
        <v>0</v>
      </c>
      <c r="D15">
        <f>F15+G15+H15</f>
        <v>8300</v>
      </c>
      <c r="E15">
        <f t="shared" si="1"/>
        <v>45385.298552657958</v>
      </c>
      <c r="F15">
        <v>1100</v>
      </c>
      <c r="G15">
        <v>3200</v>
      </c>
      <c r="H15">
        <v>4000</v>
      </c>
      <c r="J15">
        <v>0.72546341463414643</v>
      </c>
      <c r="K15" s="1">
        <v>5.8999999999999997E-2</v>
      </c>
      <c r="L15" s="1">
        <v>50</v>
      </c>
      <c r="M15">
        <f t="shared" si="2"/>
        <v>45385.298552657958</v>
      </c>
      <c r="O15">
        <v>0</v>
      </c>
      <c r="P15">
        <v>0.72546341463414643</v>
      </c>
      <c r="R15" t="s">
        <v>1954</v>
      </c>
    </row>
    <row r="16" spans="1:18" x14ac:dyDescent="0.2">
      <c r="A16" t="s">
        <v>1053</v>
      </c>
      <c r="B16" t="s">
        <v>870</v>
      </c>
      <c r="C16">
        <v>0</v>
      </c>
      <c r="D16">
        <f>F16+G16+H16</f>
        <v>2200</v>
      </c>
      <c r="E16">
        <f t="shared" si="1"/>
        <v>29743.579587188342</v>
      </c>
      <c r="F16">
        <v>300</v>
      </c>
      <c r="G16">
        <v>800</v>
      </c>
      <c r="H16">
        <v>1100</v>
      </c>
      <c r="J16">
        <v>0.47543763066202094</v>
      </c>
      <c r="K16" s="1">
        <v>5.8999999999999997E-2</v>
      </c>
      <c r="L16" s="1">
        <v>50</v>
      </c>
      <c r="M16">
        <f t="shared" si="2"/>
        <v>29743.579587188342</v>
      </c>
      <c r="O16">
        <v>0</v>
      </c>
      <c r="P16">
        <v>0.47543763066202094</v>
      </c>
      <c r="R16" t="s">
        <v>1955</v>
      </c>
    </row>
    <row r="17" spans="1:18" x14ac:dyDescent="0.2">
      <c r="A17" t="s">
        <v>1054</v>
      </c>
      <c r="B17" t="s">
        <v>872</v>
      </c>
      <c r="C17">
        <v>0</v>
      </c>
      <c r="D17">
        <f>F17+G17+H17</f>
        <v>0</v>
      </c>
      <c r="E17">
        <f t="shared" si="1"/>
        <v>0</v>
      </c>
      <c r="F17">
        <v>0</v>
      </c>
      <c r="G17">
        <v>0</v>
      </c>
      <c r="H17">
        <v>0</v>
      </c>
      <c r="J17">
        <v>0</v>
      </c>
      <c r="K17" s="1">
        <v>5.8999999999999997E-2</v>
      </c>
      <c r="L17" s="1">
        <v>50</v>
      </c>
      <c r="M17">
        <f t="shared" si="2"/>
        <v>0</v>
      </c>
      <c r="O17">
        <v>0</v>
      </c>
      <c r="P17" t="s">
        <v>1934</v>
      </c>
      <c r="R17" t="s">
        <v>1956</v>
      </c>
    </row>
    <row r="18" spans="1:18" x14ac:dyDescent="0.2">
      <c r="A18" t="s">
        <v>1055</v>
      </c>
      <c r="B18" t="s">
        <v>874</v>
      </c>
      <c r="C18">
        <v>200</v>
      </c>
      <c r="D18">
        <f>F18+G18+H18</f>
        <v>300</v>
      </c>
      <c r="E18">
        <f t="shared" si="1"/>
        <v>16857.396605272952</v>
      </c>
      <c r="F18">
        <v>100</v>
      </c>
      <c r="G18">
        <v>200</v>
      </c>
      <c r="H18">
        <v>0</v>
      </c>
      <c r="J18">
        <v>0.26945783972125431</v>
      </c>
      <c r="K18" s="1">
        <v>5.8999999999999997E-2</v>
      </c>
      <c r="L18" s="1">
        <v>50</v>
      </c>
      <c r="M18">
        <f t="shared" si="2"/>
        <v>16857.396605272952</v>
      </c>
      <c r="O18">
        <v>200</v>
      </c>
      <c r="P18">
        <v>0.26945783972125431</v>
      </c>
      <c r="R18" t="s">
        <v>1957</v>
      </c>
    </row>
    <row r="19" spans="1:18" x14ac:dyDescent="0.2">
      <c r="A19" t="s">
        <v>1056</v>
      </c>
      <c r="B19" t="s">
        <v>876</v>
      </c>
      <c r="C19">
        <v>300</v>
      </c>
      <c r="D19">
        <v>300</v>
      </c>
      <c r="E19">
        <f t="shared" si="1"/>
        <v>0</v>
      </c>
      <c r="F19">
        <v>300</v>
      </c>
      <c r="G19">
        <v>300</v>
      </c>
      <c r="H19">
        <v>300</v>
      </c>
      <c r="J19">
        <v>0</v>
      </c>
      <c r="K19" s="1">
        <v>5.8999999999999997E-2</v>
      </c>
      <c r="L19" s="1">
        <v>50</v>
      </c>
      <c r="M19">
        <f t="shared" si="2"/>
        <v>0</v>
      </c>
      <c r="O19">
        <v>300</v>
      </c>
      <c r="P19" t="s">
        <v>1934</v>
      </c>
      <c r="R19" t="s">
        <v>1958</v>
      </c>
    </row>
    <row r="20" spans="1:18" x14ac:dyDescent="0.2">
      <c r="A20" t="s">
        <v>1058</v>
      </c>
      <c r="B20" t="s">
        <v>879</v>
      </c>
      <c r="C20">
        <v>0</v>
      </c>
      <c r="D20">
        <f t="shared" ref="D20:D36" si="3">F20+G20+H20</f>
        <v>4700</v>
      </c>
      <c r="E20">
        <f t="shared" si="1"/>
        <v>42143.491513182395</v>
      </c>
      <c r="F20">
        <v>0</v>
      </c>
      <c r="G20">
        <v>0</v>
      </c>
      <c r="H20">
        <v>4700</v>
      </c>
      <c r="J20">
        <v>0.67364459930313592</v>
      </c>
      <c r="K20" s="1">
        <v>5.8999999999999997E-2</v>
      </c>
      <c r="L20" s="1">
        <v>50</v>
      </c>
      <c r="M20">
        <f t="shared" si="2"/>
        <v>42143.491513182395</v>
      </c>
      <c r="O20">
        <v>0</v>
      </c>
      <c r="P20">
        <v>0.67364459930313592</v>
      </c>
      <c r="R20" t="s">
        <v>1959</v>
      </c>
    </row>
    <row r="21" spans="1:18" x14ac:dyDescent="0.2">
      <c r="A21" t="s">
        <v>1060</v>
      </c>
      <c r="B21" t="s">
        <v>882</v>
      </c>
      <c r="C21">
        <v>450</v>
      </c>
      <c r="D21">
        <f t="shared" si="3"/>
        <v>3200</v>
      </c>
      <c r="E21">
        <f t="shared" si="1"/>
        <v>16399.388838799412</v>
      </c>
      <c r="F21">
        <v>700</v>
      </c>
      <c r="G21">
        <v>2100</v>
      </c>
      <c r="H21">
        <v>400</v>
      </c>
      <c r="J21">
        <v>0.26213679328571432</v>
      </c>
      <c r="K21" s="1">
        <v>5.8999999999999997E-2</v>
      </c>
      <c r="L21" s="1">
        <v>50</v>
      </c>
      <c r="M21">
        <f t="shared" si="2"/>
        <v>16399.388838799412</v>
      </c>
      <c r="O21" t="s">
        <v>1931</v>
      </c>
      <c r="P21">
        <v>0.26213679328571432</v>
      </c>
    </row>
    <row r="22" spans="1:18" x14ac:dyDescent="0.2">
      <c r="A22" t="s">
        <v>1061</v>
      </c>
      <c r="B22" t="s">
        <v>884</v>
      </c>
      <c r="C22">
        <v>750</v>
      </c>
      <c r="D22">
        <f t="shared" si="3"/>
        <v>3900</v>
      </c>
      <c r="E22">
        <f t="shared" si="1"/>
        <v>9887.5114704004827</v>
      </c>
      <c r="F22">
        <v>1000</v>
      </c>
      <c r="G22">
        <v>2900</v>
      </c>
      <c r="H22">
        <v>0</v>
      </c>
      <c r="J22">
        <v>0.15804738675958188</v>
      </c>
      <c r="K22" s="1">
        <v>5.8999999999999997E-2</v>
      </c>
      <c r="L22" s="1">
        <v>50</v>
      </c>
      <c r="M22">
        <f t="shared" si="2"/>
        <v>9887.5114704004827</v>
      </c>
      <c r="O22">
        <v>750</v>
      </c>
      <c r="P22">
        <v>0.15804738675958188</v>
      </c>
    </row>
    <row r="23" spans="1:18" x14ac:dyDescent="0.2">
      <c r="A23" t="s">
        <v>1063</v>
      </c>
      <c r="B23" t="s">
        <v>886</v>
      </c>
      <c r="C23">
        <v>2000</v>
      </c>
      <c r="D23">
        <f t="shared" si="3"/>
        <v>2000</v>
      </c>
      <c r="E23">
        <f t="shared" si="1"/>
        <v>0</v>
      </c>
      <c r="F23">
        <v>500</v>
      </c>
      <c r="G23">
        <v>1500</v>
      </c>
      <c r="H23">
        <v>0</v>
      </c>
      <c r="J23">
        <v>0</v>
      </c>
      <c r="K23" s="1">
        <v>5.8999999999999997E-2</v>
      </c>
      <c r="L23" s="1">
        <v>50</v>
      </c>
      <c r="M23">
        <f t="shared" si="2"/>
        <v>0</v>
      </c>
      <c r="O23">
        <v>2000</v>
      </c>
      <c r="P23" t="s">
        <v>1935</v>
      </c>
    </row>
    <row r="24" spans="1:18" x14ac:dyDescent="0.2">
      <c r="A24" t="s">
        <v>1065</v>
      </c>
      <c r="B24" t="s">
        <v>888</v>
      </c>
      <c r="C24">
        <v>800</v>
      </c>
      <c r="D24">
        <f t="shared" si="3"/>
        <v>3500</v>
      </c>
      <c r="E24">
        <f t="shared" si="1"/>
        <v>26582.817723699667</v>
      </c>
      <c r="F24">
        <v>400</v>
      </c>
      <c r="G24">
        <v>1200</v>
      </c>
      <c r="H24">
        <v>1900</v>
      </c>
      <c r="J24">
        <v>0.4249142857142858</v>
      </c>
      <c r="K24" s="1">
        <v>5.8999999999999997E-2</v>
      </c>
      <c r="L24" s="1">
        <v>50</v>
      </c>
      <c r="M24">
        <f t="shared" si="2"/>
        <v>26582.817723699667</v>
      </c>
      <c r="O24">
        <v>800</v>
      </c>
      <c r="P24">
        <v>0.4249142857142858</v>
      </c>
    </row>
    <row r="25" spans="1:18" x14ac:dyDescent="0.2">
      <c r="A25" t="s">
        <v>1066</v>
      </c>
      <c r="B25" t="s">
        <v>890</v>
      </c>
      <c r="C25">
        <v>55</v>
      </c>
      <c r="D25">
        <f t="shared" si="3"/>
        <v>3300</v>
      </c>
      <c r="E25">
        <f t="shared" si="1"/>
        <v>20499.236048499264</v>
      </c>
      <c r="F25">
        <v>800</v>
      </c>
      <c r="G25">
        <v>2400</v>
      </c>
      <c r="H25">
        <v>100</v>
      </c>
      <c r="J25">
        <v>0.32767099160714286</v>
      </c>
      <c r="K25" s="1">
        <v>5.8999999999999997E-2</v>
      </c>
      <c r="L25" s="1">
        <v>50</v>
      </c>
      <c r="M25">
        <f t="shared" si="2"/>
        <v>20499.236048499264</v>
      </c>
      <c r="O25">
        <v>55</v>
      </c>
      <c r="P25">
        <v>0.32767099160714286</v>
      </c>
    </row>
    <row r="26" spans="1:18" x14ac:dyDescent="0.2">
      <c r="A26" t="s">
        <v>1068</v>
      </c>
      <c r="B26" t="s">
        <v>893</v>
      </c>
      <c r="C26">
        <v>200</v>
      </c>
      <c r="D26">
        <f t="shared" si="3"/>
        <v>5400</v>
      </c>
      <c r="E26">
        <f t="shared" si="1"/>
        <v>42398.419924700916</v>
      </c>
      <c r="F26">
        <v>400</v>
      </c>
      <c r="G26">
        <v>1000</v>
      </c>
      <c r="H26">
        <v>4000</v>
      </c>
      <c r="J26">
        <v>0.67771951434843214</v>
      </c>
      <c r="K26" s="1">
        <v>5.8999999999999997E-2</v>
      </c>
      <c r="L26" s="1">
        <v>50</v>
      </c>
      <c r="M26">
        <f t="shared" si="2"/>
        <v>42398.419924700916</v>
      </c>
      <c r="O26">
        <v>200</v>
      </c>
      <c r="P26">
        <v>0.67771951434843214</v>
      </c>
    </row>
    <row r="27" spans="1:18" x14ac:dyDescent="0.2">
      <c r="A27" t="s">
        <v>1070</v>
      </c>
      <c r="B27" t="s">
        <v>895</v>
      </c>
      <c r="C27">
        <v>1000</v>
      </c>
      <c r="D27">
        <f t="shared" si="3"/>
        <v>5900</v>
      </c>
      <c r="E27">
        <f t="shared" si="1"/>
        <v>40927.813873379055</v>
      </c>
      <c r="F27">
        <v>1200</v>
      </c>
      <c r="G27">
        <v>3400</v>
      </c>
      <c r="H27">
        <v>1300</v>
      </c>
      <c r="J27">
        <v>0.65421254355400704</v>
      </c>
      <c r="K27" s="1">
        <v>5.8999999999999997E-2</v>
      </c>
      <c r="L27" s="1">
        <v>50</v>
      </c>
      <c r="M27">
        <f t="shared" si="2"/>
        <v>40927.813873379055</v>
      </c>
      <c r="O27">
        <v>1000</v>
      </c>
      <c r="P27">
        <v>0.65421254355400704</v>
      </c>
    </row>
    <row r="28" spans="1:18" x14ac:dyDescent="0.2">
      <c r="A28" t="s">
        <v>1072</v>
      </c>
      <c r="B28" t="s">
        <v>897</v>
      </c>
      <c r="C28">
        <v>0</v>
      </c>
      <c r="D28">
        <f t="shared" si="3"/>
        <v>1400</v>
      </c>
      <c r="E28">
        <f t="shared" si="1"/>
        <v>20666.519876656752</v>
      </c>
      <c r="F28">
        <v>400</v>
      </c>
      <c r="G28">
        <v>1000</v>
      </c>
      <c r="H28">
        <v>0</v>
      </c>
      <c r="J28">
        <v>0.33034494773519169</v>
      </c>
      <c r="K28" s="1">
        <v>5.8999999999999997E-2</v>
      </c>
      <c r="L28" s="1">
        <v>50</v>
      </c>
      <c r="M28">
        <f t="shared" si="2"/>
        <v>20666.519876656752</v>
      </c>
      <c r="O28">
        <v>0</v>
      </c>
      <c r="P28">
        <v>0.33034494773519169</v>
      </c>
    </row>
    <row r="29" spans="1:18" x14ac:dyDescent="0.2">
      <c r="A29" t="s">
        <v>1073</v>
      </c>
      <c r="B29" t="s">
        <v>899</v>
      </c>
      <c r="C29">
        <v>1000</v>
      </c>
      <c r="D29">
        <f t="shared" si="3"/>
        <v>3200</v>
      </c>
      <c r="E29">
        <f t="shared" si="1"/>
        <v>8633.3384619062253</v>
      </c>
      <c r="F29">
        <v>100</v>
      </c>
      <c r="G29">
        <v>100</v>
      </c>
      <c r="H29">
        <v>3000</v>
      </c>
      <c r="J29">
        <v>0.13800000000000001</v>
      </c>
      <c r="K29" s="1">
        <v>5.8999999999999997E-2</v>
      </c>
      <c r="L29" s="1">
        <v>50</v>
      </c>
      <c r="M29">
        <f t="shared" si="2"/>
        <v>8633.3384619062253</v>
      </c>
      <c r="O29" t="s">
        <v>1932</v>
      </c>
      <c r="P29" t="s">
        <v>1936</v>
      </c>
    </row>
    <row r="30" spans="1:18" x14ac:dyDescent="0.2">
      <c r="A30" t="s">
        <v>1074</v>
      </c>
      <c r="B30" t="s">
        <v>902</v>
      </c>
      <c r="C30">
        <v>0</v>
      </c>
      <c r="D30">
        <f t="shared" si="3"/>
        <v>8900</v>
      </c>
      <c r="E30">
        <f t="shared" si="1"/>
        <v>30216.684616671784</v>
      </c>
      <c r="F30">
        <v>600</v>
      </c>
      <c r="G30">
        <v>1800</v>
      </c>
      <c r="H30" s="25">
        <v>6500</v>
      </c>
      <c r="I30" s="25"/>
      <c r="J30">
        <v>0.48299999999999998</v>
      </c>
      <c r="K30" s="1">
        <v>5.8999999999999997E-2</v>
      </c>
      <c r="L30" s="1">
        <v>50</v>
      </c>
      <c r="M30">
        <f>(K30*J30*10^6)/(1-(1+K30)^(-L30))</f>
        <v>30216.684616671784</v>
      </c>
      <c r="O30">
        <v>0</v>
      </c>
      <c r="P30" t="s">
        <v>1937</v>
      </c>
    </row>
    <row r="31" spans="1:18" x14ac:dyDescent="0.2">
      <c r="A31" t="s">
        <v>1075</v>
      </c>
      <c r="B31" t="s">
        <v>904</v>
      </c>
      <c r="C31">
        <v>960</v>
      </c>
      <c r="D31">
        <f t="shared" si="3"/>
        <v>3400</v>
      </c>
      <c r="E31">
        <f t="shared" si="1"/>
        <v>35346.639354905921</v>
      </c>
      <c r="F31">
        <v>0</v>
      </c>
      <c r="G31">
        <v>0</v>
      </c>
      <c r="H31" s="25">
        <v>3400</v>
      </c>
      <c r="I31" s="25"/>
      <c r="J31">
        <v>0.56499999999999995</v>
      </c>
      <c r="K31" s="1">
        <v>5.8999999999999997E-2</v>
      </c>
      <c r="L31" s="1">
        <v>50</v>
      </c>
      <c r="M31">
        <f t="shared" ref="M31:M32" si="4">(K31*J31*10^6)/(1-(1+K31)^(-L31))</f>
        <v>35346.639354905921</v>
      </c>
      <c r="O31" t="s">
        <v>1933</v>
      </c>
      <c r="P31" t="s">
        <v>1938</v>
      </c>
    </row>
    <row r="32" spans="1:18" x14ac:dyDescent="0.2">
      <c r="A32" t="s">
        <v>1076</v>
      </c>
      <c r="B32" t="s">
        <v>906</v>
      </c>
      <c r="C32">
        <v>470</v>
      </c>
      <c r="D32">
        <f t="shared" si="3"/>
        <v>7300</v>
      </c>
      <c r="E32">
        <f t="shared" si="1"/>
        <v>13638.172352866353</v>
      </c>
      <c r="F32">
        <v>600</v>
      </c>
      <c r="G32">
        <v>1700</v>
      </c>
      <c r="H32" s="25">
        <v>5000</v>
      </c>
      <c r="I32" s="25"/>
      <c r="J32">
        <v>0.218</v>
      </c>
      <c r="K32" s="1">
        <v>5.8999999999999997E-2</v>
      </c>
      <c r="L32" s="1">
        <v>50</v>
      </c>
      <c r="M32">
        <f t="shared" si="4"/>
        <v>13638.172352866353</v>
      </c>
      <c r="O32">
        <v>470</v>
      </c>
      <c r="P32" t="s">
        <v>1939</v>
      </c>
    </row>
    <row r="33" spans="1:16" x14ac:dyDescent="0.2">
      <c r="A33" t="s">
        <v>1077</v>
      </c>
      <c r="B33" t="s">
        <v>908</v>
      </c>
      <c r="C33">
        <v>0</v>
      </c>
      <c r="D33">
        <f t="shared" si="3"/>
        <v>5500</v>
      </c>
      <c r="E33">
        <f t="shared" si="1"/>
        <v>32012.844514821245</v>
      </c>
      <c r="F33">
        <v>400</v>
      </c>
      <c r="G33">
        <v>1100</v>
      </c>
      <c r="H33">
        <v>4000</v>
      </c>
      <c r="J33">
        <v>0.51171080139372827</v>
      </c>
      <c r="K33" s="1">
        <v>5.8999999999999997E-2</v>
      </c>
      <c r="L33" s="1">
        <v>50</v>
      </c>
      <c r="M33">
        <f t="shared" si="2"/>
        <v>32012.844514821245</v>
      </c>
      <c r="O33">
        <v>0</v>
      </c>
      <c r="P33">
        <v>0.51171080139372827</v>
      </c>
    </row>
    <row r="34" spans="1:16" x14ac:dyDescent="0.2">
      <c r="A34" t="s">
        <v>1078</v>
      </c>
      <c r="B34" t="s">
        <v>910</v>
      </c>
      <c r="C34">
        <v>250</v>
      </c>
      <c r="D34">
        <f t="shared" si="3"/>
        <v>1400</v>
      </c>
      <c r="E34">
        <f t="shared" si="1"/>
        <v>13939.770269744944</v>
      </c>
      <c r="F34">
        <v>400</v>
      </c>
      <c r="G34">
        <v>1000</v>
      </c>
      <c r="H34">
        <v>0</v>
      </c>
      <c r="J34">
        <v>0.22282090592334494</v>
      </c>
      <c r="K34" s="1">
        <v>5.8999999999999997E-2</v>
      </c>
      <c r="L34" s="1">
        <v>50</v>
      </c>
      <c r="M34">
        <f t="shared" si="2"/>
        <v>13939.770269744944</v>
      </c>
      <c r="O34">
        <v>250</v>
      </c>
      <c r="P34">
        <v>0.22282090592334494</v>
      </c>
    </row>
    <row r="35" spans="1:16" x14ac:dyDescent="0.2">
      <c r="A35" t="s">
        <v>1079</v>
      </c>
      <c r="B35" t="s">
        <v>913</v>
      </c>
      <c r="C35">
        <v>340</v>
      </c>
      <c r="D35">
        <f t="shared" si="3"/>
        <v>5150</v>
      </c>
      <c r="E35">
        <f t="shared" si="1"/>
        <v>21476.971636525643</v>
      </c>
      <c r="F35">
        <v>1300</v>
      </c>
      <c r="G35">
        <v>3700</v>
      </c>
      <c r="H35">
        <v>150</v>
      </c>
      <c r="J35">
        <v>0.34329965156794429</v>
      </c>
      <c r="K35" s="1">
        <v>5.8999999999999997E-2</v>
      </c>
      <c r="L35" s="1">
        <v>50</v>
      </c>
      <c r="M35">
        <f t="shared" si="2"/>
        <v>21476.971636525643</v>
      </c>
      <c r="O35">
        <v>340</v>
      </c>
      <c r="P35">
        <v>0.34329965156794429</v>
      </c>
    </row>
    <row r="36" spans="1:16" x14ac:dyDescent="0.2">
      <c r="A36" t="s">
        <v>1080</v>
      </c>
      <c r="B36" t="s">
        <v>916</v>
      </c>
      <c r="C36">
        <v>480</v>
      </c>
      <c r="D36">
        <f t="shared" si="3"/>
        <v>3400</v>
      </c>
      <c r="E36">
        <f t="shared" si="1"/>
        <v>19450.842236853412</v>
      </c>
      <c r="F36">
        <v>900</v>
      </c>
      <c r="G36">
        <v>2500</v>
      </c>
      <c r="H36">
        <v>0</v>
      </c>
      <c r="J36">
        <v>0.3109128919860627</v>
      </c>
      <c r="K36" s="1">
        <v>5.8999999999999997E-2</v>
      </c>
      <c r="L36" s="1">
        <v>50</v>
      </c>
      <c r="M36">
        <f t="shared" si="2"/>
        <v>19450.842236853412</v>
      </c>
      <c r="O36">
        <v>480</v>
      </c>
      <c r="P36">
        <v>0.3109128919860627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activeCell="J13" sqref="J13"/>
    </sheetView>
  </sheetViews>
  <sheetFormatPr baseColWidth="10" defaultRowHeight="16" x14ac:dyDescent="0.2"/>
  <cols>
    <col min="11" max="11" width="23.83203125" customWidth="1"/>
    <col min="12" max="12" width="12.83203125" customWidth="1"/>
  </cols>
  <sheetData>
    <row r="1" spans="1:15" x14ac:dyDescent="0.2">
      <c r="A1" t="s">
        <v>2103</v>
      </c>
      <c r="B1" t="s">
        <v>1917</v>
      </c>
      <c r="C1" t="s">
        <v>1919</v>
      </c>
      <c r="D1" t="s">
        <v>1696</v>
      </c>
      <c r="E1" t="s">
        <v>1697</v>
      </c>
      <c r="F1" t="s">
        <v>1698</v>
      </c>
      <c r="G1" t="s">
        <v>1699</v>
      </c>
      <c r="H1" t="s">
        <v>1700</v>
      </c>
      <c r="I1" t="s">
        <v>1701</v>
      </c>
      <c r="K1" t="s">
        <v>1921</v>
      </c>
      <c r="L1" t="s">
        <v>798</v>
      </c>
      <c r="M1" t="s">
        <v>1960</v>
      </c>
      <c r="N1" t="s">
        <v>549</v>
      </c>
      <c r="O1" t="s">
        <v>1869</v>
      </c>
    </row>
    <row r="2" spans="1:15" x14ac:dyDescent="0.2">
      <c r="A2" t="s">
        <v>2104</v>
      </c>
      <c r="B2">
        <v>1800</v>
      </c>
      <c r="C2">
        <f>N2</f>
        <v>26025.136232992674</v>
      </c>
      <c r="D2" t="s">
        <v>1031</v>
      </c>
      <c r="E2" t="s">
        <v>1033</v>
      </c>
      <c r="F2" t="s">
        <v>1034</v>
      </c>
      <c r="G2" t="s">
        <v>1640</v>
      </c>
      <c r="H2" t="s">
        <v>1640</v>
      </c>
      <c r="I2" t="s">
        <v>1640</v>
      </c>
      <c r="K2">
        <v>0.41599999999999998</v>
      </c>
      <c r="L2" s="1">
        <v>5.8999999999999997E-2</v>
      </c>
      <c r="M2" s="1">
        <v>50</v>
      </c>
      <c r="N2">
        <f>(L2*K2*10^6)/(1-(1+L2)^(-M2))</f>
        <v>26025.136232992674</v>
      </c>
      <c r="O2" s="4" t="s">
        <v>2107</v>
      </c>
    </row>
    <row r="3" spans="1:15" x14ac:dyDescent="0.2">
      <c r="A3" t="s">
        <v>2105</v>
      </c>
      <c r="B3">
        <v>2500</v>
      </c>
      <c r="C3">
        <f t="shared" ref="C3:C6" si="0">N3</f>
        <v>31905.816054870833</v>
      </c>
      <c r="D3" t="s">
        <v>1031</v>
      </c>
      <c r="E3" t="s">
        <v>1033</v>
      </c>
      <c r="F3" t="s">
        <v>1034</v>
      </c>
      <c r="G3" t="s">
        <v>1035</v>
      </c>
      <c r="H3" t="s">
        <v>1036</v>
      </c>
      <c r="I3" t="s">
        <v>1640</v>
      </c>
      <c r="K3">
        <v>0.51</v>
      </c>
      <c r="L3" s="1">
        <v>5.8999999999999997E-2</v>
      </c>
      <c r="M3" s="1">
        <v>50</v>
      </c>
      <c r="N3">
        <f t="shared" ref="N3:N6" si="1">(L3*K3*10^6)/(1-(1+L3)^(-M3))</f>
        <v>31905.816054870833</v>
      </c>
      <c r="O3" s="4" t="s">
        <v>2108</v>
      </c>
    </row>
    <row r="4" spans="1:15" x14ac:dyDescent="0.2">
      <c r="A4" t="s">
        <v>2106</v>
      </c>
      <c r="B4">
        <v>2500</v>
      </c>
      <c r="C4">
        <f t="shared" si="0"/>
        <v>30029.003345760779</v>
      </c>
      <c r="D4" t="s">
        <v>1031</v>
      </c>
      <c r="E4" t="s">
        <v>1033</v>
      </c>
      <c r="F4" t="s">
        <v>1034</v>
      </c>
      <c r="G4" t="s">
        <v>1035</v>
      </c>
      <c r="H4" t="s">
        <v>1036</v>
      </c>
      <c r="I4" t="s">
        <v>1038</v>
      </c>
      <c r="K4">
        <v>0.48</v>
      </c>
      <c r="L4" s="1">
        <v>5.8999999999999997E-2</v>
      </c>
      <c r="M4" s="1">
        <v>50</v>
      </c>
      <c r="N4">
        <f t="shared" si="1"/>
        <v>30029.003345760779</v>
      </c>
      <c r="O4" s="4" t="s">
        <v>2109</v>
      </c>
    </row>
    <row r="5" spans="1:15" x14ac:dyDescent="0.2">
      <c r="A5" t="s">
        <v>2112</v>
      </c>
      <c r="B5">
        <v>1000</v>
      </c>
      <c r="C5">
        <f t="shared" si="0"/>
        <v>41102.198329510073</v>
      </c>
      <c r="D5" t="s">
        <v>1070</v>
      </c>
      <c r="E5" t="s">
        <v>1073</v>
      </c>
      <c r="F5" t="s">
        <v>1074</v>
      </c>
      <c r="G5" t="s">
        <v>1075</v>
      </c>
      <c r="H5" t="s">
        <v>1076</v>
      </c>
      <c r="I5" t="s">
        <v>1077</v>
      </c>
      <c r="K5">
        <v>0.65700000000000003</v>
      </c>
      <c r="L5" s="1">
        <v>5.8999999999999997E-2</v>
      </c>
      <c r="M5" s="1">
        <v>50</v>
      </c>
      <c r="N5">
        <f t="shared" si="1"/>
        <v>41102.198329510073</v>
      </c>
      <c r="O5" s="4" t="s">
        <v>2111</v>
      </c>
    </row>
    <row r="6" spans="1:15" x14ac:dyDescent="0.2">
      <c r="A6" t="s">
        <v>1076</v>
      </c>
      <c r="B6">
        <v>770</v>
      </c>
      <c r="C6">
        <f t="shared" si="0"/>
        <v>11385.997101934297</v>
      </c>
      <c r="D6" t="s">
        <v>1076</v>
      </c>
      <c r="E6" t="s">
        <v>1640</v>
      </c>
      <c r="F6" t="s">
        <v>1640</v>
      </c>
      <c r="G6" t="s">
        <v>1640</v>
      </c>
      <c r="H6" t="s">
        <v>1640</v>
      </c>
      <c r="I6" t="s">
        <v>1640</v>
      </c>
      <c r="K6">
        <v>0.182</v>
      </c>
      <c r="L6" s="1">
        <v>5.8999999999999997E-2</v>
      </c>
      <c r="M6" s="1">
        <v>50</v>
      </c>
      <c r="N6">
        <f t="shared" si="1"/>
        <v>11385.997101934297</v>
      </c>
      <c r="O6" s="4" t="s">
        <v>2110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workbookViewId="0">
      <selection activeCell="I40" sqref="I40"/>
    </sheetView>
  </sheetViews>
  <sheetFormatPr baseColWidth="10" defaultColWidth="11" defaultRowHeight="16" x14ac:dyDescent="0.2"/>
  <cols>
    <col min="1" max="1" width="31.5" customWidth="1"/>
    <col min="4" max="4" width="26" customWidth="1"/>
    <col min="8" max="8" width="13" customWidth="1"/>
    <col min="10" max="10" width="13" customWidth="1"/>
  </cols>
  <sheetData>
    <row r="1" spans="1:22" x14ac:dyDescent="0.2">
      <c r="A1" t="s">
        <v>100</v>
      </c>
      <c r="B1" s="1" t="s">
        <v>9</v>
      </c>
      <c r="C1" s="1" t="s">
        <v>112</v>
      </c>
      <c r="D1" s="1" t="s">
        <v>10</v>
      </c>
      <c r="E1" s="1" t="s">
        <v>21</v>
      </c>
      <c r="F1" s="1" t="s">
        <v>1879</v>
      </c>
      <c r="G1" s="1" t="s">
        <v>1880</v>
      </c>
      <c r="H1" s="1" t="s">
        <v>23</v>
      </c>
      <c r="I1" s="1" t="s">
        <v>22</v>
      </c>
      <c r="J1" s="1" t="s">
        <v>1897</v>
      </c>
      <c r="K1" s="1" t="s">
        <v>24</v>
      </c>
      <c r="L1" s="1" t="s">
        <v>20</v>
      </c>
      <c r="M1" s="1" t="s">
        <v>549</v>
      </c>
      <c r="N1" s="1" t="s">
        <v>829</v>
      </c>
      <c r="O1" s="1" t="s">
        <v>1612</v>
      </c>
      <c r="P1" s="1" t="s">
        <v>1900</v>
      </c>
    </row>
    <row r="2" spans="1:22" x14ac:dyDescent="0.2">
      <c r="A2" t="s">
        <v>682</v>
      </c>
      <c r="B2" t="s">
        <v>1662</v>
      </c>
      <c r="C2" s="1" t="s">
        <v>38</v>
      </c>
      <c r="D2" s="1" t="s">
        <v>683</v>
      </c>
      <c r="E2" s="1">
        <v>129</v>
      </c>
      <c r="F2" s="1">
        <v>0.9</v>
      </c>
      <c r="G2" s="1">
        <v>0.1</v>
      </c>
      <c r="H2" s="1">
        <v>100</v>
      </c>
      <c r="I2" s="1">
        <v>100</v>
      </c>
      <c r="J2" s="1">
        <v>0.85</v>
      </c>
      <c r="K2" s="1">
        <v>0.4</v>
      </c>
      <c r="L2" s="1">
        <v>1</v>
      </c>
      <c r="M2" s="1">
        <v>813000.00000000012</v>
      </c>
      <c r="N2" s="1" t="s">
        <v>828</v>
      </c>
      <c r="O2" s="1">
        <v>2057</v>
      </c>
      <c r="P2" s="1">
        <v>0</v>
      </c>
      <c r="R2" s="1"/>
      <c r="S2" s="1"/>
      <c r="T2" s="1"/>
      <c r="U2" s="1"/>
      <c r="V2" s="1"/>
    </row>
    <row r="3" spans="1:22" x14ac:dyDescent="0.2">
      <c r="A3" t="s">
        <v>684</v>
      </c>
      <c r="B3" t="s">
        <v>1663</v>
      </c>
      <c r="C3" s="1" t="s">
        <v>38</v>
      </c>
      <c r="D3" s="1" t="s">
        <v>683</v>
      </c>
      <c r="E3" s="1">
        <v>8</v>
      </c>
      <c r="F3" s="1">
        <v>0.9</v>
      </c>
      <c r="G3" s="1">
        <v>0.1</v>
      </c>
      <c r="H3" s="1">
        <v>30</v>
      </c>
      <c r="I3" s="1">
        <v>30</v>
      </c>
      <c r="J3" s="1">
        <v>0.85</v>
      </c>
      <c r="K3" s="1">
        <v>0.4</v>
      </c>
      <c r="L3" s="1">
        <v>1</v>
      </c>
      <c r="M3" s="1">
        <v>243900.00000000003</v>
      </c>
      <c r="N3" s="1" t="s">
        <v>828</v>
      </c>
      <c r="O3" s="1">
        <v>2030</v>
      </c>
      <c r="P3" s="1">
        <v>0</v>
      </c>
      <c r="R3" s="1"/>
      <c r="S3" s="1"/>
      <c r="T3" s="1"/>
      <c r="U3" s="1"/>
      <c r="V3" s="1"/>
    </row>
    <row r="4" spans="1:22" x14ac:dyDescent="0.2">
      <c r="A4" t="s">
        <v>685</v>
      </c>
      <c r="B4" t="s">
        <v>1664</v>
      </c>
      <c r="C4" s="1" t="s">
        <v>35</v>
      </c>
      <c r="D4" s="1" t="s">
        <v>683</v>
      </c>
      <c r="E4" s="1">
        <v>30</v>
      </c>
      <c r="F4" s="1">
        <v>0.9</v>
      </c>
      <c r="G4" s="1">
        <v>0.1</v>
      </c>
      <c r="H4" s="1">
        <v>30</v>
      </c>
      <c r="I4" s="1">
        <v>30</v>
      </c>
      <c r="J4" s="1">
        <v>0.85</v>
      </c>
      <c r="K4" s="1">
        <v>0.4</v>
      </c>
      <c r="L4" s="1">
        <v>1</v>
      </c>
      <c r="M4" s="1">
        <v>243900.00000000003</v>
      </c>
      <c r="N4" s="1" t="s">
        <v>828</v>
      </c>
      <c r="O4" s="1">
        <v>2033</v>
      </c>
      <c r="P4" s="1">
        <v>0</v>
      </c>
      <c r="R4" s="1"/>
      <c r="T4" s="1"/>
      <c r="U4" s="1"/>
      <c r="V4" s="1"/>
    </row>
    <row r="5" spans="1:22" x14ac:dyDescent="0.2">
      <c r="A5" t="s">
        <v>686</v>
      </c>
      <c r="B5" t="s">
        <v>1665</v>
      </c>
      <c r="C5" s="1" t="s">
        <v>35</v>
      </c>
      <c r="D5" s="1" t="s">
        <v>683</v>
      </c>
      <c r="E5" s="1">
        <v>34</v>
      </c>
      <c r="F5" s="1">
        <v>0.9</v>
      </c>
      <c r="G5" s="1">
        <v>0.1</v>
      </c>
      <c r="H5" s="1">
        <v>20</v>
      </c>
      <c r="I5" s="1">
        <v>20</v>
      </c>
      <c r="J5" s="1">
        <v>0.85</v>
      </c>
      <c r="K5" s="1">
        <v>0.4</v>
      </c>
      <c r="L5" s="1">
        <v>1</v>
      </c>
      <c r="M5" s="1">
        <v>162600.00000000003</v>
      </c>
      <c r="N5" s="1" t="s">
        <v>828</v>
      </c>
      <c r="O5" s="1">
        <v>2034</v>
      </c>
      <c r="P5" s="1">
        <v>0</v>
      </c>
      <c r="R5" s="1"/>
      <c r="T5" s="1"/>
      <c r="U5" s="1"/>
      <c r="V5" s="1"/>
    </row>
    <row r="6" spans="1:22" x14ac:dyDescent="0.2">
      <c r="A6" t="s">
        <v>687</v>
      </c>
      <c r="B6" t="s">
        <v>1666</v>
      </c>
      <c r="C6" s="1" t="s">
        <v>35</v>
      </c>
      <c r="D6" s="1" t="s">
        <v>683</v>
      </c>
      <c r="E6" s="1">
        <v>50</v>
      </c>
      <c r="F6" s="1">
        <v>0.9</v>
      </c>
      <c r="G6" s="1">
        <v>0.1</v>
      </c>
      <c r="H6" s="1">
        <v>25</v>
      </c>
      <c r="I6" s="1">
        <v>25</v>
      </c>
      <c r="J6" s="1">
        <v>0.85</v>
      </c>
      <c r="K6" s="1">
        <v>0.4</v>
      </c>
      <c r="L6" s="1">
        <v>1</v>
      </c>
      <c r="M6" s="1">
        <v>203250.00000000003</v>
      </c>
      <c r="N6" s="1" t="s">
        <v>828</v>
      </c>
      <c r="O6" s="1">
        <v>2033</v>
      </c>
      <c r="P6" s="1">
        <v>0</v>
      </c>
      <c r="R6" s="1"/>
      <c r="T6" s="1"/>
      <c r="U6" s="1"/>
      <c r="V6" s="1"/>
    </row>
    <row r="7" spans="1:22" x14ac:dyDescent="0.2">
      <c r="A7" t="s">
        <v>688</v>
      </c>
      <c r="B7" t="s">
        <v>1667</v>
      </c>
      <c r="C7" s="1" t="s">
        <v>38</v>
      </c>
      <c r="D7" s="1" t="s">
        <v>683</v>
      </c>
      <c r="E7" s="1">
        <v>10</v>
      </c>
      <c r="F7" s="1">
        <v>0.9</v>
      </c>
      <c r="G7" s="1">
        <v>0.1</v>
      </c>
      <c r="H7" s="1">
        <v>10</v>
      </c>
      <c r="I7" s="1">
        <v>10</v>
      </c>
      <c r="J7" s="1">
        <v>0.85</v>
      </c>
      <c r="K7" s="1">
        <v>0.4</v>
      </c>
      <c r="L7" s="1">
        <v>1</v>
      </c>
      <c r="M7" s="1">
        <v>81300.000000000015</v>
      </c>
      <c r="N7" s="1" t="s">
        <v>828</v>
      </c>
      <c r="O7" s="1">
        <v>2045</v>
      </c>
      <c r="P7" s="1">
        <v>0</v>
      </c>
      <c r="R7" s="1"/>
      <c r="T7" s="1"/>
      <c r="U7" s="1"/>
      <c r="V7" s="1"/>
    </row>
    <row r="8" spans="1:22" x14ac:dyDescent="0.2">
      <c r="A8" t="s">
        <v>1916</v>
      </c>
      <c r="B8" t="s">
        <v>1669</v>
      </c>
      <c r="C8" t="s">
        <v>35</v>
      </c>
      <c r="D8" s="1" t="s">
        <v>683</v>
      </c>
      <c r="E8" s="1">
        <v>200</v>
      </c>
      <c r="F8" s="1">
        <v>0.9</v>
      </c>
      <c r="G8" s="1">
        <v>0.1</v>
      </c>
      <c r="H8" s="1">
        <v>100</v>
      </c>
      <c r="I8" s="1">
        <v>100</v>
      </c>
      <c r="J8" s="1">
        <v>0.85</v>
      </c>
      <c r="K8" s="1">
        <v>0.4</v>
      </c>
      <c r="L8" s="1">
        <v>0</v>
      </c>
      <c r="M8" s="1">
        <f t="shared" ref="M8:M36" si="0">VLOOKUP(A8,N_Cost,18,FALSE)*100</f>
        <v>10829305.360817779</v>
      </c>
      <c r="N8" s="1" t="s">
        <v>828</v>
      </c>
      <c r="O8" s="1">
        <v>2075</v>
      </c>
      <c r="P8" s="1">
        <f>VLOOKUP(A8,A_InvCost,2,FALSE)*100</f>
        <v>10016305.360817781</v>
      </c>
      <c r="R8" s="1"/>
      <c r="T8" s="1"/>
      <c r="U8" s="1"/>
      <c r="V8" s="1"/>
    </row>
    <row r="9" spans="1:22" x14ac:dyDescent="0.2">
      <c r="A9" t="s">
        <v>955</v>
      </c>
      <c r="B9" t="s">
        <v>1670</v>
      </c>
      <c r="C9" t="s">
        <v>37</v>
      </c>
      <c r="D9" s="1" t="s">
        <v>683</v>
      </c>
      <c r="E9" s="1">
        <v>200</v>
      </c>
      <c r="F9" s="1">
        <v>0.9</v>
      </c>
      <c r="G9" s="1">
        <v>0.1</v>
      </c>
      <c r="H9" s="1">
        <v>100</v>
      </c>
      <c r="I9" s="1">
        <v>100</v>
      </c>
      <c r="J9" s="1">
        <v>0.85</v>
      </c>
      <c r="K9" s="1">
        <v>0.4</v>
      </c>
      <c r="L9" s="1">
        <v>0</v>
      </c>
      <c r="M9" s="1">
        <f t="shared" si="0"/>
        <v>11117734.839877352</v>
      </c>
      <c r="N9" s="1" t="s">
        <v>828</v>
      </c>
      <c r="O9" s="1">
        <v>2075</v>
      </c>
      <c r="P9" s="1">
        <f t="shared" ref="P9:P36" si="1">VLOOKUP(A9,A_InvCost,2,FALSE)*100</f>
        <v>10247824.839877352</v>
      </c>
      <c r="R9" s="1"/>
      <c r="T9" s="1"/>
      <c r="U9" s="1"/>
      <c r="V9" s="1"/>
    </row>
    <row r="10" spans="1:22" x14ac:dyDescent="0.2">
      <c r="A10" t="s">
        <v>957</v>
      </c>
      <c r="B10" t="s">
        <v>1671</v>
      </c>
      <c r="C10" t="s">
        <v>36</v>
      </c>
      <c r="D10" s="1" t="s">
        <v>683</v>
      </c>
      <c r="E10" s="1">
        <v>200</v>
      </c>
      <c r="F10" s="1">
        <v>0.9</v>
      </c>
      <c r="G10" s="1">
        <v>0.1</v>
      </c>
      <c r="H10" s="1">
        <v>100</v>
      </c>
      <c r="I10" s="1">
        <v>100</v>
      </c>
      <c r="J10" s="1">
        <v>0.85</v>
      </c>
      <c r="K10" s="1">
        <v>0.4</v>
      </c>
      <c r="L10" s="1">
        <v>0</v>
      </c>
      <c r="M10" s="1">
        <f t="shared" si="0"/>
        <v>11351730.42312501</v>
      </c>
      <c r="N10" s="1" t="s">
        <v>828</v>
      </c>
      <c r="O10" s="1">
        <v>2075</v>
      </c>
      <c r="P10" s="1">
        <f t="shared" si="1"/>
        <v>10433040.42312501</v>
      </c>
      <c r="R10" s="1"/>
      <c r="T10" s="1"/>
      <c r="U10" s="1"/>
      <c r="V10" s="1"/>
    </row>
    <row r="11" spans="1:22" x14ac:dyDescent="0.2">
      <c r="A11" t="s">
        <v>958</v>
      </c>
      <c r="B11" t="s">
        <v>1672</v>
      </c>
      <c r="C11" t="s">
        <v>38</v>
      </c>
      <c r="D11" s="1" t="s">
        <v>683</v>
      </c>
      <c r="E11" s="1">
        <v>200</v>
      </c>
      <c r="F11" s="1">
        <v>0.9</v>
      </c>
      <c r="G11" s="1">
        <v>0.1</v>
      </c>
      <c r="H11" s="1">
        <v>100</v>
      </c>
      <c r="I11" s="1">
        <v>100</v>
      </c>
      <c r="J11" s="1">
        <v>0.85</v>
      </c>
      <c r="K11" s="1">
        <v>0.4</v>
      </c>
      <c r="L11" s="1">
        <v>0</v>
      </c>
      <c r="M11" s="1">
        <f t="shared" si="0"/>
        <v>10883739.256629696</v>
      </c>
      <c r="N11" s="1" t="s">
        <v>828</v>
      </c>
      <c r="O11" s="1">
        <v>2075</v>
      </c>
      <c r="P11" s="1">
        <f t="shared" si="1"/>
        <v>10062609.256629696</v>
      </c>
      <c r="R11" s="1"/>
      <c r="T11" s="1"/>
      <c r="U11" s="1"/>
      <c r="V11" s="1"/>
    </row>
    <row r="12" spans="1:22" x14ac:dyDescent="0.2">
      <c r="A12" t="s">
        <v>959</v>
      </c>
      <c r="B12" t="s">
        <v>1673</v>
      </c>
      <c r="C12" t="s">
        <v>39</v>
      </c>
      <c r="D12" s="1" t="s">
        <v>683</v>
      </c>
      <c r="E12" s="1">
        <v>200</v>
      </c>
      <c r="F12" s="1">
        <v>0.9</v>
      </c>
      <c r="G12" s="1">
        <v>0.1</v>
      </c>
      <c r="H12" s="1">
        <v>100</v>
      </c>
      <c r="I12" s="1">
        <v>100</v>
      </c>
      <c r="J12" s="1">
        <v>0.85</v>
      </c>
      <c r="K12" s="1">
        <v>0.4</v>
      </c>
      <c r="L12" s="1">
        <v>0</v>
      </c>
      <c r="M12" s="1">
        <f t="shared" si="0"/>
        <v>11032018.996159483</v>
      </c>
      <c r="N12" s="1" t="s">
        <v>828</v>
      </c>
      <c r="O12" s="1">
        <v>2075</v>
      </c>
      <c r="P12" s="1">
        <f t="shared" si="1"/>
        <v>10178368.996159483</v>
      </c>
      <c r="R12" s="1"/>
      <c r="T12" s="1"/>
      <c r="U12" s="1"/>
      <c r="V12" s="1"/>
    </row>
    <row r="13" spans="1:22" x14ac:dyDescent="0.2">
      <c r="A13" t="s">
        <v>960</v>
      </c>
      <c r="B13" t="s">
        <v>1674</v>
      </c>
      <c r="C13" t="s">
        <v>35</v>
      </c>
      <c r="D13" s="1" t="s">
        <v>683</v>
      </c>
      <c r="E13" s="1">
        <v>400</v>
      </c>
      <c r="F13" s="1">
        <v>0.9</v>
      </c>
      <c r="G13" s="1">
        <v>0.1</v>
      </c>
      <c r="H13" s="1">
        <v>100</v>
      </c>
      <c r="I13" s="1">
        <v>100</v>
      </c>
      <c r="J13" s="1">
        <v>0.85</v>
      </c>
      <c r="K13" s="1">
        <v>0.4</v>
      </c>
      <c r="L13" s="1">
        <v>0</v>
      </c>
      <c r="M13" s="1">
        <f t="shared" si="0"/>
        <v>15072107.482442135</v>
      </c>
      <c r="N13" s="1" t="s">
        <v>828</v>
      </c>
      <c r="O13" s="1">
        <v>2075</v>
      </c>
      <c r="P13" s="1">
        <f t="shared" si="1"/>
        <v>14259107.482442135</v>
      </c>
      <c r="R13" s="1"/>
      <c r="T13" s="1"/>
      <c r="U13" s="1"/>
      <c r="V13" s="1"/>
    </row>
    <row r="14" spans="1:22" x14ac:dyDescent="0.2">
      <c r="A14" t="s">
        <v>962</v>
      </c>
      <c r="B14" t="s">
        <v>1675</v>
      </c>
      <c r="C14" t="s">
        <v>37</v>
      </c>
      <c r="D14" s="1" t="s">
        <v>683</v>
      </c>
      <c r="E14" s="1">
        <v>400</v>
      </c>
      <c r="F14" s="1">
        <v>0.9</v>
      </c>
      <c r="G14" s="1">
        <v>0.1</v>
      </c>
      <c r="H14" s="1">
        <v>100</v>
      </c>
      <c r="I14" s="1">
        <v>100</v>
      </c>
      <c r="J14" s="1">
        <v>0.85</v>
      </c>
      <c r="K14" s="1">
        <v>0.4</v>
      </c>
      <c r="L14" s="1">
        <v>0</v>
      </c>
      <c r="M14" s="1">
        <f t="shared" si="0"/>
        <v>15459618.050970852</v>
      </c>
      <c r="N14" s="1" t="s">
        <v>828</v>
      </c>
      <c r="O14" s="1">
        <v>2075</v>
      </c>
      <c r="P14" s="1">
        <f t="shared" si="1"/>
        <v>14589708.050970852</v>
      </c>
      <c r="R14" s="1"/>
      <c r="U14" s="1"/>
      <c r="V14" s="1"/>
    </row>
    <row r="15" spans="1:22" x14ac:dyDescent="0.2">
      <c r="A15" t="s">
        <v>963</v>
      </c>
      <c r="B15" t="s">
        <v>1676</v>
      </c>
      <c r="C15" t="s">
        <v>36</v>
      </c>
      <c r="D15" s="1" t="s">
        <v>683</v>
      </c>
      <c r="E15" s="1">
        <v>400</v>
      </c>
      <c r="F15" s="1">
        <v>0.9</v>
      </c>
      <c r="G15" s="1">
        <v>0.1</v>
      </c>
      <c r="H15" s="1">
        <v>100</v>
      </c>
      <c r="I15" s="1">
        <v>100</v>
      </c>
      <c r="J15" s="1">
        <v>0.85</v>
      </c>
      <c r="K15" s="1">
        <v>0.4</v>
      </c>
      <c r="L15" s="1">
        <v>0</v>
      </c>
      <c r="M15" s="1">
        <f t="shared" si="0"/>
        <v>15772878.50579383</v>
      </c>
      <c r="N15" s="1" t="s">
        <v>828</v>
      </c>
      <c r="O15" s="1">
        <v>2075</v>
      </c>
      <c r="P15" s="1">
        <f t="shared" si="1"/>
        <v>14854188.505793829</v>
      </c>
      <c r="R15" s="1"/>
      <c r="U15" s="1"/>
      <c r="V15" s="1"/>
    </row>
    <row r="16" spans="1:22" x14ac:dyDescent="0.2">
      <c r="A16" t="s">
        <v>964</v>
      </c>
      <c r="B16" t="s">
        <v>1677</v>
      </c>
      <c r="C16" t="s">
        <v>38</v>
      </c>
      <c r="D16" s="1" t="s">
        <v>683</v>
      </c>
      <c r="E16" s="1">
        <v>400</v>
      </c>
      <c r="F16" s="1">
        <v>0.9</v>
      </c>
      <c r="G16" s="1">
        <v>0.1</v>
      </c>
      <c r="H16" s="1">
        <v>100</v>
      </c>
      <c r="I16" s="1">
        <v>100</v>
      </c>
      <c r="J16" s="1">
        <v>0.85</v>
      </c>
      <c r="K16" s="1">
        <v>0.4</v>
      </c>
      <c r="L16" s="1">
        <v>0</v>
      </c>
      <c r="M16" s="1">
        <f t="shared" si="0"/>
        <v>15146357.596147878</v>
      </c>
      <c r="N16" s="1" t="s">
        <v>828</v>
      </c>
      <c r="O16" s="1">
        <v>2075</v>
      </c>
      <c r="P16" s="1">
        <f t="shared" si="1"/>
        <v>14325227.59614788</v>
      </c>
      <c r="R16" s="1"/>
      <c r="U16" s="1"/>
      <c r="V16" s="1"/>
    </row>
    <row r="17" spans="1:22" x14ac:dyDescent="0.2">
      <c r="A17" t="s">
        <v>965</v>
      </c>
      <c r="B17" t="s">
        <v>1893</v>
      </c>
      <c r="C17" t="s">
        <v>39</v>
      </c>
      <c r="D17" s="1" t="s">
        <v>683</v>
      </c>
      <c r="E17" s="1">
        <v>400</v>
      </c>
      <c r="F17" s="1">
        <v>0.9</v>
      </c>
      <c r="G17" s="1">
        <v>0.1</v>
      </c>
      <c r="H17" s="1">
        <v>100</v>
      </c>
      <c r="I17" s="1">
        <v>100</v>
      </c>
      <c r="J17" s="1">
        <v>0.85</v>
      </c>
      <c r="K17" s="1">
        <v>0.4</v>
      </c>
      <c r="L17" s="1">
        <v>0</v>
      </c>
      <c r="M17" s="1">
        <f t="shared" si="0"/>
        <v>15344177.880412241</v>
      </c>
      <c r="N17" s="1" t="s">
        <v>828</v>
      </c>
      <c r="O17" s="1">
        <v>2075</v>
      </c>
      <c r="P17" s="1">
        <f t="shared" si="1"/>
        <v>14490527.880412241</v>
      </c>
      <c r="R17" s="1"/>
      <c r="U17" s="1"/>
      <c r="V17" s="1"/>
    </row>
    <row r="18" spans="1:22" x14ac:dyDescent="0.2">
      <c r="A18" t="s">
        <v>1003</v>
      </c>
      <c r="B18" t="s">
        <v>1678</v>
      </c>
      <c r="C18" t="s">
        <v>35</v>
      </c>
      <c r="D18" t="s">
        <v>638</v>
      </c>
      <c r="E18" s="1">
        <v>600</v>
      </c>
      <c r="F18" s="1">
        <v>0.9</v>
      </c>
      <c r="G18" s="1">
        <v>0.1</v>
      </c>
      <c r="H18" s="1">
        <v>100</v>
      </c>
      <c r="I18" s="1">
        <v>100</v>
      </c>
      <c r="J18" s="1">
        <v>0.8</v>
      </c>
      <c r="K18" s="1">
        <v>0.4</v>
      </c>
      <c r="L18" s="1">
        <v>0</v>
      </c>
      <c r="M18" s="1">
        <f t="shared" si="0"/>
        <v>11114054.330846891</v>
      </c>
      <c r="N18" s="1">
        <v>12</v>
      </c>
      <c r="O18" s="1">
        <v>2075</v>
      </c>
      <c r="P18" s="1">
        <f t="shared" si="1"/>
        <v>9489054.3308468908</v>
      </c>
      <c r="R18" s="1"/>
      <c r="U18" s="1"/>
      <c r="V18" s="1"/>
    </row>
    <row r="19" spans="1:22" x14ac:dyDescent="0.2">
      <c r="A19" t="s">
        <v>1006</v>
      </c>
      <c r="B19" t="s">
        <v>1679</v>
      </c>
      <c r="C19" t="s">
        <v>37</v>
      </c>
      <c r="D19" t="s">
        <v>638</v>
      </c>
      <c r="E19" s="1">
        <v>600</v>
      </c>
      <c r="F19" s="1">
        <v>0.9</v>
      </c>
      <c r="G19" s="1">
        <v>0.1</v>
      </c>
      <c r="H19">
        <v>100</v>
      </c>
      <c r="I19">
        <v>100</v>
      </c>
      <c r="J19" s="1">
        <v>0.8</v>
      </c>
      <c r="K19" s="1">
        <v>0.4</v>
      </c>
      <c r="L19" s="1">
        <v>0</v>
      </c>
      <c r="M19" s="1">
        <f t="shared" si="0"/>
        <v>11227804.330846891</v>
      </c>
      <c r="N19" s="1">
        <v>18</v>
      </c>
      <c r="O19" s="1">
        <v>2075</v>
      </c>
      <c r="P19" s="1">
        <f t="shared" si="1"/>
        <v>9489054.3308468908</v>
      </c>
      <c r="R19" s="1"/>
      <c r="U19" s="1"/>
      <c r="V19" s="1"/>
    </row>
    <row r="20" spans="1:22" x14ac:dyDescent="0.2">
      <c r="A20" t="s">
        <v>1007</v>
      </c>
      <c r="B20" t="s">
        <v>1680</v>
      </c>
      <c r="C20" t="s">
        <v>36</v>
      </c>
      <c r="D20" t="s">
        <v>638</v>
      </c>
      <c r="E20" s="1">
        <v>600</v>
      </c>
      <c r="F20" s="1">
        <v>0.9</v>
      </c>
      <c r="G20" s="1">
        <v>0.1</v>
      </c>
      <c r="H20">
        <v>100</v>
      </c>
      <c r="I20">
        <v>100</v>
      </c>
      <c r="J20" s="1">
        <v>0.8</v>
      </c>
      <c r="K20" s="1">
        <v>0.4</v>
      </c>
      <c r="L20" s="1">
        <v>0</v>
      </c>
      <c r="M20" s="1">
        <f t="shared" si="0"/>
        <v>11623918.967256982</v>
      </c>
      <c r="N20" s="1" t="s">
        <v>828</v>
      </c>
      <c r="O20" s="1">
        <v>2075</v>
      </c>
      <c r="P20" s="1">
        <f t="shared" si="1"/>
        <v>9787668.9672569837</v>
      </c>
      <c r="R20" s="1"/>
      <c r="U20" s="1"/>
      <c r="V20" s="1"/>
    </row>
    <row r="21" spans="1:22" x14ac:dyDescent="0.2">
      <c r="A21" t="s">
        <v>1008</v>
      </c>
      <c r="B21" t="s">
        <v>1681</v>
      </c>
      <c r="C21" t="s">
        <v>38</v>
      </c>
      <c r="D21" t="s">
        <v>638</v>
      </c>
      <c r="E21" s="1">
        <v>600</v>
      </c>
      <c r="F21" s="1">
        <v>0.9</v>
      </c>
      <c r="G21" s="1">
        <v>0.1</v>
      </c>
      <c r="H21">
        <v>100</v>
      </c>
      <c r="I21">
        <v>100</v>
      </c>
      <c r="J21" s="1">
        <v>0.8</v>
      </c>
      <c r="K21" s="1">
        <v>0.4</v>
      </c>
      <c r="L21" s="1">
        <v>0</v>
      </c>
      <c r="M21" s="1">
        <f t="shared" si="0"/>
        <v>13611102.848715357</v>
      </c>
      <c r="N21" s="1">
        <v>11.3</v>
      </c>
      <c r="O21" s="1">
        <v>2075</v>
      </c>
      <c r="P21" s="1">
        <f t="shared" si="1"/>
        <v>11969852.848715357</v>
      </c>
      <c r="R21" s="1"/>
      <c r="U21" s="1"/>
      <c r="V21" s="1"/>
    </row>
    <row r="22" spans="1:22" x14ac:dyDescent="0.2">
      <c r="A22" t="s">
        <v>1009</v>
      </c>
      <c r="B22" t="s">
        <v>1682</v>
      </c>
      <c r="C22" t="s">
        <v>39</v>
      </c>
      <c r="D22" t="s">
        <v>638</v>
      </c>
      <c r="E22" s="1">
        <v>600</v>
      </c>
      <c r="F22" s="1">
        <v>0.9</v>
      </c>
      <c r="G22" s="1">
        <v>0.1</v>
      </c>
      <c r="H22">
        <v>100</v>
      </c>
      <c r="I22">
        <v>100</v>
      </c>
      <c r="J22" s="1">
        <v>0.8</v>
      </c>
      <c r="K22" s="1">
        <v>0.4</v>
      </c>
      <c r="L22" s="1">
        <v>0</v>
      </c>
      <c r="M22" s="1">
        <f t="shared" si="0"/>
        <v>8900565.7018185556</v>
      </c>
      <c r="N22" s="1">
        <v>9.66</v>
      </c>
      <c r="O22" s="1">
        <v>2075</v>
      </c>
      <c r="P22" s="1">
        <f t="shared" si="1"/>
        <v>7194315.7018185547</v>
      </c>
      <c r="R22" s="1"/>
      <c r="U22" s="1"/>
      <c r="V22" s="1"/>
    </row>
    <row r="23" spans="1:22" x14ac:dyDescent="0.2">
      <c r="A23" t="s">
        <v>1010</v>
      </c>
      <c r="B23" t="s">
        <v>1683</v>
      </c>
      <c r="C23" t="s">
        <v>35</v>
      </c>
      <c r="D23" t="s">
        <v>638</v>
      </c>
      <c r="E23" s="1">
        <v>1200</v>
      </c>
      <c r="F23" s="1">
        <v>0.9</v>
      </c>
      <c r="G23" s="1">
        <v>0.1</v>
      </c>
      <c r="H23">
        <v>100</v>
      </c>
      <c r="I23">
        <v>100</v>
      </c>
      <c r="J23" s="1">
        <v>0.8</v>
      </c>
      <c r="K23" s="1">
        <v>0.4</v>
      </c>
      <c r="L23" s="1">
        <v>0</v>
      </c>
      <c r="M23" s="1">
        <f t="shared" si="0"/>
        <v>12480529.000057928</v>
      </c>
      <c r="N23" s="1">
        <v>12</v>
      </c>
      <c r="O23" s="1">
        <v>2075</v>
      </c>
      <c r="P23" s="1">
        <f t="shared" si="1"/>
        <v>10855529.000057928</v>
      </c>
      <c r="R23" s="1"/>
      <c r="U23" s="1"/>
      <c r="V23" s="1"/>
    </row>
    <row r="24" spans="1:22" x14ac:dyDescent="0.2">
      <c r="A24" t="s">
        <v>1012</v>
      </c>
      <c r="B24" t="s">
        <v>1684</v>
      </c>
      <c r="C24" t="s">
        <v>37</v>
      </c>
      <c r="D24" t="s">
        <v>638</v>
      </c>
      <c r="E24" s="1">
        <v>1200</v>
      </c>
      <c r="F24" s="1">
        <v>0.9</v>
      </c>
      <c r="G24" s="1">
        <v>0.1</v>
      </c>
      <c r="H24">
        <v>100</v>
      </c>
      <c r="I24">
        <v>100</v>
      </c>
      <c r="J24" s="1">
        <v>0.8</v>
      </c>
      <c r="K24" s="1">
        <v>0.4</v>
      </c>
      <c r="L24" s="1">
        <v>0</v>
      </c>
      <c r="M24" s="1">
        <f t="shared" si="0"/>
        <v>13090531.754346287</v>
      </c>
      <c r="N24" s="1">
        <v>15</v>
      </c>
      <c r="O24" s="1">
        <v>2075</v>
      </c>
      <c r="P24" s="1">
        <f t="shared" si="1"/>
        <v>11351781.754346289</v>
      </c>
      <c r="R24" s="1"/>
      <c r="U24" s="1"/>
      <c r="V24" s="1"/>
    </row>
    <row r="25" spans="1:22" x14ac:dyDescent="0.2">
      <c r="A25" t="s">
        <v>1013</v>
      </c>
      <c r="B25" t="s">
        <v>1685</v>
      </c>
      <c r="C25" t="s">
        <v>36</v>
      </c>
      <c r="D25" t="s">
        <v>638</v>
      </c>
      <c r="E25" s="1">
        <v>1200</v>
      </c>
      <c r="F25" s="1">
        <v>0.9</v>
      </c>
      <c r="G25" s="1">
        <v>0.1</v>
      </c>
      <c r="H25">
        <v>100</v>
      </c>
      <c r="I25">
        <v>100</v>
      </c>
      <c r="J25" s="1">
        <v>0.8</v>
      </c>
      <c r="K25" s="1">
        <v>0.4</v>
      </c>
      <c r="L25" s="1">
        <v>0</v>
      </c>
      <c r="M25" s="1">
        <f t="shared" si="0"/>
        <v>13034777.227286652</v>
      </c>
      <c r="N25" s="1" t="s">
        <v>828</v>
      </c>
      <c r="O25" s="1">
        <v>2075</v>
      </c>
      <c r="P25" s="1">
        <f t="shared" si="1"/>
        <v>11198527.22728665</v>
      </c>
      <c r="R25" s="1"/>
      <c r="U25" s="1"/>
      <c r="V25" s="1"/>
    </row>
    <row r="26" spans="1:22" x14ac:dyDescent="0.2">
      <c r="A26" t="s">
        <v>1014</v>
      </c>
      <c r="B26" t="s">
        <v>1686</v>
      </c>
      <c r="C26" t="s">
        <v>38</v>
      </c>
      <c r="D26" t="s">
        <v>638</v>
      </c>
      <c r="E26" s="1">
        <v>1200</v>
      </c>
      <c r="F26" s="1">
        <v>0.9</v>
      </c>
      <c r="G26" s="1">
        <v>0.1</v>
      </c>
      <c r="H26">
        <v>100</v>
      </c>
      <c r="I26">
        <v>100</v>
      </c>
      <c r="J26" s="1">
        <v>0.8</v>
      </c>
      <c r="K26" s="1">
        <v>0.4</v>
      </c>
      <c r="L26" s="1">
        <v>0</v>
      </c>
      <c r="M26" s="1">
        <f t="shared" si="0"/>
        <v>18017590.891515963</v>
      </c>
      <c r="N26" s="1">
        <v>4.5199999999999996</v>
      </c>
      <c r="O26" s="1">
        <v>2075</v>
      </c>
      <c r="P26" s="1">
        <f t="shared" si="1"/>
        <v>16376340.891515965</v>
      </c>
      <c r="R26" s="1"/>
      <c r="U26" s="1"/>
      <c r="V26" s="1"/>
    </row>
    <row r="27" spans="1:22" x14ac:dyDescent="0.2">
      <c r="A27" t="s">
        <v>1015</v>
      </c>
      <c r="B27" t="s">
        <v>1687</v>
      </c>
      <c r="C27" t="s">
        <v>39</v>
      </c>
      <c r="D27" t="s">
        <v>638</v>
      </c>
      <c r="E27" s="1">
        <v>1200</v>
      </c>
      <c r="F27" s="1">
        <v>0.9</v>
      </c>
      <c r="G27" s="1">
        <v>0.1</v>
      </c>
      <c r="H27">
        <v>100</v>
      </c>
      <c r="I27">
        <v>100</v>
      </c>
      <c r="J27" s="1">
        <v>0.8</v>
      </c>
      <c r="K27" s="1">
        <v>0.4</v>
      </c>
      <c r="L27" s="1">
        <v>0</v>
      </c>
      <c r="M27" s="1">
        <f t="shared" si="0"/>
        <v>9646294.0686137974</v>
      </c>
      <c r="N27" s="1">
        <v>6</v>
      </c>
      <c r="O27" s="1">
        <v>2075</v>
      </c>
      <c r="P27" s="1">
        <f t="shared" si="1"/>
        <v>7940044.0686137984</v>
      </c>
      <c r="R27" s="1"/>
      <c r="U27" s="1"/>
      <c r="V27" s="1"/>
    </row>
    <row r="28" spans="1:22" x14ac:dyDescent="0.2">
      <c r="A28" t="s">
        <v>1016</v>
      </c>
      <c r="B28" t="s">
        <v>1688</v>
      </c>
      <c r="C28" t="s">
        <v>35</v>
      </c>
      <c r="D28" t="s">
        <v>638</v>
      </c>
      <c r="E28" s="1">
        <v>2400</v>
      </c>
      <c r="F28" s="1">
        <v>0.9</v>
      </c>
      <c r="G28" s="1">
        <v>0.1</v>
      </c>
      <c r="H28">
        <v>100</v>
      </c>
      <c r="I28">
        <v>100</v>
      </c>
      <c r="J28" s="1">
        <v>0.8</v>
      </c>
      <c r="K28" s="1">
        <v>0.4</v>
      </c>
      <c r="L28" s="1">
        <v>0</v>
      </c>
      <c r="M28" s="1">
        <f t="shared" si="0"/>
        <v>15582108.714360191</v>
      </c>
      <c r="N28" s="1">
        <v>7</v>
      </c>
      <c r="O28" s="1">
        <v>2075</v>
      </c>
      <c r="P28" s="1">
        <f t="shared" si="1"/>
        <v>13957108.714360191</v>
      </c>
      <c r="R28" s="1"/>
      <c r="U28" s="1"/>
      <c r="V28" s="1"/>
    </row>
    <row r="29" spans="1:22" x14ac:dyDescent="0.2">
      <c r="A29" t="s">
        <v>1018</v>
      </c>
      <c r="B29" t="s">
        <v>1689</v>
      </c>
      <c r="C29" t="s">
        <v>37</v>
      </c>
      <c r="D29" t="s">
        <v>638</v>
      </c>
      <c r="E29" s="1">
        <v>2400</v>
      </c>
      <c r="F29" s="1">
        <v>0.9</v>
      </c>
      <c r="G29" s="1">
        <v>0.1</v>
      </c>
      <c r="H29">
        <v>100</v>
      </c>
      <c r="I29">
        <v>100</v>
      </c>
      <c r="J29" s="1">
        <v>0.8</v>
      </c>
      <c r="K29" s="1">
        <v>0.4</v>
      </c>
      <c r="L29" s="1">
        <v>0</v>
      </c>
      <c r="M29" s="1">
        <f t="shared" si="0"/>
        <v>14663878.554874163</v>
      </c>
      <c r="N29" s="1">
        <v>11</v>
      </c>
      <c r="O29" s="1">
        <v>2075</v>
      </c>
      <c r="P29" s="1">
        <f t="shared" si="1"/>
        <v>12925128.554874167</v>
      </c>
      <c r="R29" s="1"/>
      <c r="U29" s="1"/>
      <c r="V29" s="1"/>
    </row>
    <row r="30" spans="1:22" x14ac:dyDescent="0.2">
      <c r="A30" t="s">
        <v>1019</v>
      </c>
      <c r="B30" t="s">
        <v>1690</v>
      </c>
      <c r="C30" t="s">
        <v>36</v>
      </c>
      <c r="D30" t="s">
        <v>638</v>
      </c>
      <c r="E30" s="1">
        <v>2400</v>
      </c>
      <c r="F30" s="1">
        <v>0.9</v>
      </c>
      <c r="G30" s="1">
        <v>0.1</v>
      </c>
      <c r="H30">
        <v>100</v>
      </c>
      <c r="I30">
        <v>100</v>
      </c>
      <c r="J30" s="1">
        <v>0.8</v>
      </c>
      <c r="K30" s="1">
        <v>0.4</v>
      </c>
      <c r="L30" s="1">
        <v>0</v>
      </c>
      <c r="M30" s="1">
        <f t="shared" si="0"/>
        <v>14978677.109403463</v>
      </c>
      <c r="N30" s="1" t="s">
        <v>828</v>
      </c>
      <c r="O30" s="1">
        <v>2075</v>
      </c>
      <c r="P30" s="1">
        <f t="shared" si="1"/>
        <v>13142427.109403463</v>
      </c>
      <c r="R30" s="1"/>
      <c r="U30" s="1"/>
      <c r="V30" s="1"/>
    </row>
    <row r="31" spans="1:22" x14ac:dyDescent="0.2">
      <c r="A31" t="s">
        <v>1020</v>
      </c>
      <c r="B31" t="s">
        <v>1691</v>
      </c>
      <c r="C31" t="s">
        <v>38</v>
      </c>
      <c r="D31" t="s">
        <v>638</v>
      </c>
      <c r="E31" s="1">
        <v>2400</v>
      </c>
      <c r="F31" s="1">
        <v>0.9</v>
      </c>
      <c r="G31" s="1">
        <v>0.1</v>
      </c>
      <c r="H31">
        <v>100</v>
      </c>
      <c r="I31">
        <v>100</v>
      </c>
      <c r="J31" s="1">
        <v>0.8</v>
      </c>
      <c r="K31" s="1">
        <v>0.4</v>
      </c>
      <c r="L31" s="1">
        <v>0</v>
      </c>
      <c r="M31" s="1">
        <f t="shared" si="0"/>
        <v>24903097.857266989</v>
      </c>
      <c r="N31" s="1">
        <v>4.5199999999999996</v>
      </c>
      <c r="O31" s="1">
        <v>2075</v>
      </c>
      <c r="P31" s="1">
        <f t="shared" si="1"/>
        <v>23261847.857266989</v>
      </c>
      <c r="R31" s="1"/>
      <c r="U31" s="1"/>
      <c r="V31" s="1"/>
    </row>
    <row r="32" spans="1:22" x14ac:dyDescent="0.2">
      <c r="A32" t="s">
        <v>1021</v>
      </c>
      <c r="B32" t="s">
        <v>1692</v>
      </c>
      <c r="C32" t="s">
        <v>39</v>
      </c>
      <c r="D32" t="s">
        <v>638</v>
      </c>
      <c r="E32" s="1">
        <v>2400</v>
      </c>
      <c r="F32" s="1">
        <v>0.9</v>
      </c>
      <c r="G32" s="1">
        <v>0.1</v>
      </c>
      <c r="H32">
        <v>100</v>
      </c>
      <c r="I32">
        <v>100</v>
      </c>
      <c r="J32" s="1">
        <v>0.8</v>
      </c>
      <c r="K32" s="1">
        <v>0.4</v>
      </c>
      <c r="L32" s="1">
        <v>0</v>
      </c>
      <c r="M32" s="1">
        <f t="shared" si="0"/>
        <v>10328641.605760299</v>
      </c>
      <c r="N32" s="1">
        <v>12</v>
      </c>
      <c r="O32" s="1">
        <v>2075</v>
      </c>
      <c r="P32" s="1">
        <f t="shared" si="1"/>
        <v>8622391.6057602987</v>
      </c>
      <c r="R32" s="1"/>
      <c r="U32" s="1"/>
      <c r="V32" s="1"/>
    </row>
    <row r="33" spans="1:21" x14ac:dyDescent="0.2">
      <c r="A33" t="s">
        <v>1022</v>
      </c>
      <c r="B33" t="s">
        <v>1693</v>
      </c>
      <c r="C33" t="s">
        <v>35</v>
      </c>
      <c r="D33" t="s">
        <v>638</v>
      </c>
      <c r="E33" s="1">
        <v>4800</v>
      </c>
      <c r="F33" s="1">
        <v>0.9</v>
      </c>
      <c r="G33" s="1">
        <v>0.1</v>
      </c>
      <c r="H33">
        <v>100</v>
      </c>
      <c r="I33">
        <v>100</v>
      </c>
      <c r="J33" s="1">
        <v>0.8</v>
      </c>
      <c r="K33" s="1">
        <v>0.4</v>
      </c>
      <c r="L33" s="1">
        <v>0</v>
      </c>
      <c r="M33" s="1">
        <f t="shared" si="0"/>
        <v>22586085.856083747</v>
      </c>
      <c r="N33" s="1">
        <v>7</v>
      </c>
      <c r="O33" s="1">
        <v>2075</v>
      </c>
      <c r="P33" s="1">
        <f t="shared" si="1"/>
        <v>20961085.856083747</v>
      </c>
      <c r="R33" s="1"/>
      <c r="U33" s="1"/>
    </row>
    <row r="34" spans="1:21" x14ac:dyDescent="0.2">
      <c r="A34" t="s">
        <v>1024</v>
      </c>
      <c r="B34" t="s">
        <v>1694</v>
      </c>
      <c r="C34" t="s">
        <v>37</v>
      </c>
      <c r="D34" t="s">
        <v>638</v>
      </c>
      <c r="E34" s="1">
        <v>4800</v>
      </c>
      <c r="F34" s="1">
        <v>0.9</v>
      </c>
      <c r="G34" s="1">
        <v>0.1</v>
      </c>
      <c r="H34">
        <v>100</v>
      </c>
      <c r="I34">
        <v>100</v>
      </c>
      <c r="J34" s="1">
        <v>0.8</v>
      </c>
      <c r="K34" s="1">
        <v>0.4</v>
      </c>
      <c r="L34" s="1">
        <v>0</v>
      </c>
      <c r="M34" s="1">
        <f t="shared" si="0"/>
        <v>19995979.810742769</v>
      </c>
      <c r="N34" s="1">
        <v>5</v>
      </c>
      <c r="O34" s="1">
        <v>2075</v>
      </c>
      <c r="P34" s="1">
        <f t="shared" si="1"/>
        <v>18257229.810742773</v>
      </c>
      <c r="R34" s="1"/>
    </row>
    <row r="35" spans="1:21" x14ac:dyDescent="0.2">
      <c r="A35" t="s">
        <v>1025</v>
      </c>
      <c r="B35" t="s">
        <v>1695</v>
      </c>
      <c r="C35" t="s">
        <v>36</v>
      </c>
      <c r="D35" t="s">
        <v>638</v>
      </c>
      <c r="E35" s="1">
        <v>4800</v>
      </c>
      <c r="F35" s="1">
        <v>0.9</v>
      </c>
      <c r="G35" s="1">
        <v>0.1</v>
      </c>
      <c r="H35">
        <v>100</v>
      </c>
      <c r="I35">
        <v>100</v>
      </c>
      <c r="J35" s="1">
        <v>0.8</v>
      </c>
      <c r="K35" s="1">
        <v>0.4</v>
      </c>
      <c r="L35" s="1">
        <v>0</v>
      </c>
      <c r="M35" s="1">
        <f t="shared" si="0"/>
        <v>17415807.89631997</v>
      </c>
      <c r="N35" s="1" t="s">
        <v>828</v>
      </c>
      <c r="O35" s="1">
        <v>2075</v>
      </c>
      <c r="P35" s="1">
        <f t="shared" si="1"/>
        <v>15579557.896319974</v>
      </c>
      <c r="R35" s="1"/>
    </row>
    <row r="36" spans="1:21" x14ac:dyDescent="0.2">
      <c r="A36" t="s">
        <v>1027</v>
      </c>
      <c r="B36" t="s">
        <v>1896</v>
      </c>
      <c r="C36" t="s">
        <v>39</v>
      </c>
      <c r="D36" t="s">
        <v>638</v>
      </c>
      <c r="E36" s="1">
        <v>4800</v>
      </c>
      <c r="F36" s="1">
        <v>0.9</v>
      </c>
      <c r="G36" s="1">
        <v>0.1</v>
      </c>
      <c r="H36">
        <v>100</v>
      </c>
      <c r="I36">
        <v>100</v>
      </c>
      <c r="J36" s="1">
        <v>0.8</v>
      </c>
      <c r="K36" s="1">
        <v>0.4</v>
      </c>
      <c r="L36" s="1">
        <v>0</v>
      </c>
      <c r="M36" s="1">
        <f t="shared" si="0"/>
        <v>11442612.36510399</v>
      </c>
      <c r="N36" s="1">
        <v>3.71</v>
      </c>
      <c r="O36" s="1">
        <v>2075</v>
      </c>
      <c r="P36" s="1">
        <f t="shared" si="1"/>
        <v>9736362.3651039898</v>
      </c>
      <c r="R36" s="1"/>
    </row>
    <row r="37" spans="1:21" x14ac:dyDescent="0.2">
      <c r="A37" t="s">
        <v>403</v>
      </c>
      <c r="B37" t="s">
        <v>1899</v>
      </c>
      <c r="C37" t="s">
        <v>37</v>
      </c>
      <c r="D37" t="s">
        <v>638</v>
      </c>
      <c r="E37" s="1">
        <v>5700</v>
      </c>
      <c r="F37" s="1">
        <v>0.9</v>
      </c>
      <c r="G37" s="1">
        <v>0.1</v>
      </c>
      <c r="H37">
        <v>570</v>
      </c>
      <c r="I37" s="1">
        <v>240</v>
      </c>
      <c r="J37" s="1">
        <v>0.7</v>
      </c>
      <c r="K37" s="1">
        <v>0.4</v>
      </c>
      <c r="L37">
        <v>1</v>
      </c>
      <c r="M37">
        <v>33732600</v>
      </c>
      <c r="N37" s="1" t="s">
        <v>828</v>
      </c>
      <c r="O37">
        <v>2084</v>
      </c>
      <c r="P37" s="1">
        <v>0</v>
      </c>
      <c r="R3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29</vt:i4>
      </vt:variant>
    </vt:vector>
  </HeadingPairs>
  <TitlesOfParts>
    <vt:vector size="29" baseType="lpstr">
      <vt:lpstr>Info</vt:lpstr>
      <vt:lpstr>Parameters</vt:lpstr>
      <vt:lpstr>Nodes</vt:lpstr>
      <vt:lpstr>Thermal_generators</vt:lpstr>
      <vt:lpstr>New_entrants</vt:lpstr>
      <vt:lpstr>Renewable_generators</vt:lpstr>
      <vt:lpstr>Renewable_zones</vt:lpstr>
      <vt:lpstr>Groups</vt:lpstr>
      <vt:lpstr>Storage</vt:lpstr>
      <vt:lpstr>CST</vt:lpstr>
      <vt:lpstr>P_Hydro</vt:lpstr>
      <vt:lpstr>Hydro</vt:lpstr>
      <vt:lpstr>Interconnectors</vt:lpstr>
      <vt:lpstr>Interconnectors_new</vt:lpstr>
      <vt:lpstr>Cost_new_entrants</vt:lpstr>
      <vt:lpstr>Cost_new_entrants_old</vt:lpstr>
      <vt:lpstr>Interconnectors_old</vt:lpstr>
      <vt:lpstr>Hydro_all</vt:lpstr>
      <vt:lpstr>Interconnectors_n</vt:lpstr>
      <vt:lpstr>Interconnectors_A</vt:lpstr>
      <vt:lpstr>All_thermal_generators</vt:lpstr>
      <vt:lpstr>Cost_thermal_gens</vt:lpstr>
      <vt:lpstr>Cost_all_thermal_gens</vt:lpstr>
      <vt:lpstr>Cost_augmentation_options</vt:lpstr>
      <vt:lpstr>Generator_limitations</vt:lpstr>
      <vt:lpstr>Start-up_cost</vt:lpstr>
      <vt:lpstr>Sheet3</vt:lpstr>
      <vt:lpstr>Sheet4</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2018-02-27T03:29:26Z</dcterms:created>
  <dcterms:modified xsi:type="dcterms:W3CDTF">2020-11-25T05:04:05Z</dcterms:modified>
</cp:coreProperties>
</file>