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date1904="1" showInkAnnotation="0" autoCompressPictures="0"/>
  <bookViews>
    <workbookView xWindow="0" yWindow="0" windowWidth="25020" windowHeight="15480" tabRatio="500" activeTab="2"/>
  </bookViews>
  <sheets>
    <sheet name="DNA BD families" sheetId="1" r:id="rId1"/>
    <sheet name="DNA BD backups" sheetId="3" r:id="rId2"/>
    <sheet name="Graph" sheetId="2" r:id="rId3"/>
    <sheet name="Correlation wolbachia-denv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2" l="1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B14" i="2"/>
  <c r="B62" i="4"/>
  <c r="C63" i="4"/>
  <c r="D63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W63" i="4"/>
  <c r="X63" i="4"/>
  <c r="Y63" i="4"/>
  <c r="Z63" i="4"/>
  <c r="AA63" i="4"/>
  <c r="AB63" i="4"/>
  <c r="AC63" i="4"/>
  <c r="AD63" i="4"/>
  <c r="AE63" i="4"/>
  <c r="AF63" i="4"/>
  <c r="AG63" i="4"/>
  <c r="AH63" i="4"/>
  <c r="B63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Y62" i="4"/>
  <c r="Z62" i="4"/>
  <c r="AA62" i="4"/>
  <c r="AB62" i="4"/>
  <c r="AC62" i="4"/>
  <c r="AD62" i="4"/>
  <c r="AE62" i="4"/>
  <c r="AF62" i="4"/>
  <c r="AG62" i="4"/>
  <c r="AH62" i="4"/>
  <c r="C62" i="4"/>
  <c r="D62" i="4"/>
  <c r="E62" i="4"/>
  <c r="F62" i="4"/>
  <c r="G62" i="4"/>
  <c r="AD3" i="2"/>
  <c r="AD4" i="2"/>
  <c r="AD5" i="2"/>
  <c r="AD13" i="2"/>
  <c r="N13" i="2"/>
  <c r="Z13" i="2"/>
  <c r="D13" i="2"/>
  <c r="T13" i="2"/>
  <c r="AF13" i="2"/>
  <c r="AE13" i="2"/>
  <c r="AA13" i="2"/>
  <c r="N15" i="3"/>
  <c r="M15" i="3"/>
  <c r="C37" i="3"/>
  <c r="C48" i="3"/>
  <c r="N18" i="3"/>
  <c r="C40" i="3"/>
  <c r="C51" i="3"/>
  <c r="N17" i="3"/>
  <c r="C39" i="3"/>
  <c r="C50" i="3"/>
  <c r="X13" i="2"/>
  <c r="Y13" i="2"/>
  <c r="W13" i="2"/>
  <c r="C13" i="2"/>
  <c r="S13" i="2"/>
  <c r="M14" i="3"/>
  <c r="B36" i="3"/>
  <c r="B47" i="3"/>
  <c r="O16" i="3"/>
  <c r="D38" i="3"/>
  <c r="N14" i="3"/>
  <c r="C36" i="3"/>
  <c r="O14" i="3"/>
  <c r="D36" i="3"/>
  <c r="E36" i="3"/>
  <c r="F36" i="3"/>
  <c r="O15" i="3"/>
  <c r="D37" i="3"/>
  <c r="P15" i="3"/>
  <c r="E37" i="3"/>
  <c r="Q15" i="3"/>
  <c r="F37" i="3"/>
  <c r="N16" i="3"/>
  <c r="C38" i="3"/>
  <c r="E38" i="3"/>
  <c r="F38" i="3"/>
  <c r="O17" i="3"/>
  <c r="D39" i="3"/>
  <c r="P17" i="3"/>
  <c r="E39" i="3"/>
  <c r="Q17" i="3"/>
  <c r="F39" i="3"/>
  <c r="P18" i="3"/>
  <c r="E40" i="3"/>
  <c r="Q18" i="3"/>
  <c r="F40" i="3"/>
  <c r="N19" i="3"/>
  <c r="C41" i="3"/>
  <c r="N20" i="3"/>
  <c r="C42" i="3"/>
  <c r="N21" i="3"/>
  <c r="C43" i="3"/>
  <c r="B37" i="3"/>
  <c r="M16" i="3"/>
  <c r="B38" i="3"/>
  <c r="M17" i="3"/>
  <c r="B39" i="3"/>
  <c r="M18" i="3"/>
  <c r="B40" i="3"/>
  <c r="M19" i="3"/>
  <c r="B41" i="3"/>
  <c r="M20" i="3"/>
  <c r="B42" i="3"/>
  <c r="M21" i="3"/>
  <c r="B43" i="3"/>
  <c r="C26" i="3"/>
  <c r="D26" i="3"/>
  <c r="P4" i="3"/>
  <c r="E26" i="3"/>
  <c r="Q4" i="3"/>
  <c r="F26" i="3"/>
  <c r="N5" i="3"/>
  <c r="C27" i="3"/>
  <c r="D27" i="3"/>
  <c r="E27" i="3"/>
  <c r="F27" i="3"/>
  <c r="N6" i="3"/>
  <c r="C28" i="3"/>
  <c r="D28" i="3"/>
  <c r="E28" i="3"/>
  <c r="F28" i="3"/>
  <c r="N7" i="3"/>
  <c r="C29" i="3"/>
  <c r="D29" i="3"/>
  <c r="E29" i="3"/>
  <c r="F29" i="3"/>
  <c r="N8" i="3"/>
  <c r="C30" i="3"/>
  <c r="E30" i="3"/>
  <c r="F30" i="3"/>
  <c r="N9" i="3"/>
  <c r="C31" i="3"/>
  <c r="N10" i="3"/>
  <c r="C32" i="3"/>
  <c r="N11" i="3"/>
  <c r="C33" i="3"/>
  <c r="B27" i="3"/>
  <c r="B28" i="3"/>
  <c r="B29" i="3"/>
  <c r="B30" i="3"/>
  <c r="B31" i="3"/>
  <c r="B32" i="3"/>
  <c r="B33" i="3"/>
  <c r="B26" i="3"/>
  <c r="Q16" i="3"/>
  <c r="Q14" i="3"/>
  <c r="P16" i="3"/>
  <c r="P14" i="3"/>
  <c r="Q8" i="3"/>
  <c r="Q5" i="3"/>
  <c r="Q6" i="3"/>
  <c r="Q7" i="3"/>
  <c r="P8" i="3"/>
  <c r="P5" i="3"/>
  <c r="P6" i="3"/>
  <c r="P7" i="3"/>
  <c r="O5" i="3"/>
  <c r="O6" i="3"/>
  <c r="O7" i="3"/>
  <c r="M11" i="3"/>
  <c r="M5" i="3"/>
  <c r="M6" i="3"/>
  <c r="M7" i="3"/>
  <c r="M8" i="3"/>
  <c r="M9" i="3"/>
  <c r="M10" i="3"/>
  <c r="O4" i="3"/>
  <c r="N4" i="3"/>
  <c r="M4" i="3"/>
  <c r="C54" i="3"/>
  <c r="B54" i="3"/>
  <c r="C53" i="3"/>
  <c r="B53" i="3"/>
  <c r="C52" i="3"/>
  <c r="B52" i="3"/>
  <c r="F51" i="3"/>
  <c r="E51" i="3"/>
  <c r="B51" i="3"/>
  <c r="F50" i="3"/>
  <c r="E50" i="3"/>
  <c r="D50" i="3"/>
  <c r="B50" i="3"/>
  <c r="F49" i="3"/>
  <c r="E49" i="3"/>
  <c r="D49" i="3"/>
  <c r="C49" i="3"/>
  <c r="B49" i="3"/>
  <c r="F48" i="3"/>
  <c r="E48" i="3"/>
  <c r="D48" i="3"/>
  <c r="B48" i="3"/>
  <c r="F47" i="3"/>
  <c r="E47" i="3"/>
  <c r="D47" i="3"/>
  <c r="C47" i="3"/>
  <c r="E13" i="2"/>
  <c r="F13" i="2"/>
  <c r="G13" i="2"/>
  <c r="H13" i="2"/>
  <c r="I13" i="2"/>
  <c r="J13" i="2"/>
  <c r="K13" i="2"/>
  <c r="L13" i="2"/>
  <c r="M13" i="2"/>
  <c r="O13" i="2"/>
  <c r="P13" i="2"/>
  <c r="Q13" i="2"/>
  <c r="R13" i="2"/>
  <c r="U13" i="2"/>
  <c r="V13" i="2"/>
  <c r="AB13" i="2"/>
  <c r="AC13" i="2"/>
  <c r="AG13" i="2"/>
  <c r="AH13" i="2"/>
  <c r="B13" i="2"/>
  <c r="H32" i="1"/>
  <c r="H42" i="1"/>
  <c r="H53" i="1"/>
  <c r="E31" i="1"/>
  <c r="E41" i="1"/>
  <c r="E52" i="1"/>
  <c r="K28" i="1"/>
  <c r="K38" i="1"/>
  <c r="K49" i="1"/>
  <c r="B28" i="1"/>
  <c r="B38" i="1"/>
  <c r="B49" i="1"/>
  <c r="C28" i="1"/>
  <c r="C38" i="1"/>
  <c r="C49" i="1"/>
  <c r="D28" i="1"/>
  <c r="D38" i="1"/>
  <c r="D49" i="1"/>
  <c r="E28" i="1"/>
  <c r="E38" i="1"/>
  <c r="E49" i="1"/>
  <c r="F28" i="1"/>
  <c r="F38" i="1"/>
  <c r="F49" i="1"/>
  <c r="G28" i="1"/>
  <c r="G38" i="1"/>
  <c r="G49" i="1"/>
  <c r="H28" i="1"/>
  <c r="H38" i="1"/>
  <c r="H49" i="1"/>
  <c r="I28" i="1"/>
  <c r="I38" i="1"/>
  <c r="I49" i="1"/>
  <c r="J28" i="1"/>
  <c r="J38" i="1"/>
  <c r="J49" i="1"/>
  <c r="L28" i="1"/>
  <c r="L38" i="1"/>
  <c r="L49" i="1"/>
  <c r="M28" i="1"/>
  <c r="M38" i="1"/>
  <c r="M49" i="1"/>
  <c r="B29" i="1"/>
  <c r="B39" i="1"/>
  <c r="B50" i="1"/>
  <c r="C29" i="1"/>
  <c r="C39" i="1"/>
  <c r="C50" i="1"/>
  <c r="D29" i="1"/>
  <c r="D39" i="1"/>
  <c r="D50" i="1"/>
  <c r="E29" i="1"/>
  <c r="E39" i="1"/>
  <c r="E50" i="1"/>
  <c r="F29" i="1"/>
  <c r="F39" i="1"/>
  <c r="F50" i="1"/>
  <c r="G29" i="1"/>
  <c r="G39" i="1"/>
  <c r="G50" i="1"/>
  <c r="H29" i="1"/>
  <c r="H39" i="1"/>
  <c r="H50" i="1"/>
  <c r="I29" i="1"/>
  <c r="I39" i="1"/>
  <c r="I50" i="1"/>
  <c r="J29" i="1"/>
  <c r="J39" i="1"/>
  <c r="J50" i="1"/>
  <c r="K39" i="1"/>
  <c r="K29" i="1"/>
  <c r="K50" i="1"/>
  <c r="L39" i="1"/>
  <c r="L29" i="1"/>
  <c r="L50" i="1"/>
  <c r="M39" i="1"/>
  <c r="M29" i="1"/>
  <c r="M50" i="1"/>
  <c r="B30" i="1"/>
  <c r="B40" i="1"/>
  <c r="B51" i="1"/>
  <c r="C30" i="1"/>
  <c r="C40" i="1"/>
  <c r="C51" i="1"/>
  <c r="D30" i="1"/>
  <c r="D40" i="1"/>
  <c r="D51" i="1"/>
  <c r="E40" i="1"/>
  <c r="E30" i="1"/>
  <c r="E51" i="1"/>
  <c r="F30" i="1"/>
  <c r="F40" i="1"/>
  <c r="F51" i="1"/>
  <c r="G40" i="1"/>
  <c r="G30" i="1"/>
  <c r="G51" i="1"/>
  <c r="H30" i="1"/>
  <c r="H40" i="1"/>
  <c r="H51" i="1"/>
  <c r="I30" i="1"/>
  <c r="I40" i="1"/>
  <c r="I51" i="1"/>
  <c r="J30" i="1"/>
  <c r="J40" i="1"/>
  <c r="J51" i="1"/>
  <c r="K30" i="1"/>
  <c r="K40" i="1"/>
  <c r="K51" i="1"/>
  <c r="L30" i="1"/>
  <c r="L40" i="1"/>
  <c r="L51" i="1"/>
  <c r="M30" i="1"/>
  <c r="M40" i="1"/>
  <c r="M51" i="1"/>
  <c r="B41" i="1"/>
  <c r="B31" i="1"/>
  <c r="B52" i="1"/>
  <c r="C41" i="1"/>
  <c r="C31" i="1"/>
  <c r="C52" i="1"/>
  <c r="D41" i="1"/>
  <c r="D31" i="1"/>
  <c r="D52" i="1"/>
  <c r="F31" i="1"/>
  <c r="F41" i="1"/>
  <c r="F52" i="1"/>
  <c r="G31" i="1"/>
  <c r="G41" i="1"/>
  <c r="G52" i="1"/>
  <c r="H41" i="1"/>
  <c r="H31" i="1"/>
  <c r="H52" i="1"/>
  <c r="I41" i="1"/>
  <c r="I31" i="1"/>
  <c r="I52" i="1"/>
  <c r="J41" i="1"/>
  <c r="J31" i="1"/>
  <c r="J52" i="1"/>
  <c r="K31" i="1"/>
  <c r="K41" i="1"/>
  <c r="K52" i="1"/>
  <c r="L31" i="1"/>
  <c r="L41" i="1"/>
  <c r="L52" i="1"/>
  <c r="M31" i="1"/>
  <c r="M41" i="1"/>
  <c r="M52" i="1"/>
  <c r="B32" i="1"/>
  <c r="B42" i="1"/>
  <c r="B53" i="1"/>
  <c r="C42" i="1"/>
  <c r="C32" i="1"/>
  <c r="C53" i="1"/>
  <c r="D42" i="1"/>
  <c r="D32" i="1"/>
  <c r="D53" i="1"/>
  <c r="E32" i="1"/>
  <c r="E42" i="1"/>
  <c r="E53" i="1"/>
  <c r="F32" i="1"/>
  <c r="F42" i="1"/>
  <c r="F53" i="1"/>
  <c r="G32" i="1"/>
  <c r="G42" i="1"/>
  <c r="G53" i="1"/>
  <c r="I32" i="1"/>
  <c r="I42" i="1"/>
  <c r="I53" i="1"/>
  <c r="J32" i="1"/>
  <c r="J42" i="1"/>
  <c r="J53" i="1"/>
  <c r="K32" i="1"/>
  <c r="K42" i="1"/>
  <c r="K53" i="1"/>
  <c r="L32" i="1"/>
  <c r="L42" i="1"/>
  <c r="L53" i="1"/>
  <c r="M32" i="1"/>
  <c r="M42" i="1"/>
  <c r="M53" i="1"/>
  <c r="B33" i="1"/>
  <c r="B43" i="1"/>
  <c r="B54" i="1"/>
  <c r="C33" i="1"/>
  <c r="C43" i="1"/>
  <c r="C54" i="1"/>
  <c r="D33" i="1"/>
  <c r="D43" i="1"/>
  <c r="D54" i="1"/>
  <c r="E33" i="1"/>
  <c r="E43" i="1"/>
  <c r="E54" i="1"/>
  <c r="F33" i="1"/>
  <c r="F43" i="1"/>
  <c r="F54" i="1"/>
  <c r="G33" i="1"/>
  <c r="G43" i="1"/>
  <c r="G54" i="1"/>
  <c r="H33" i="1"/>
  <c r="H43" i="1"/>
  <c r="H54" i="1"/>
  <c r="I33" i="1"/>
  <c r="I43" i="1"/>
  <c r="I54" i="1"/>
  <c r="J33" i="1"/>
  <c r="J43" i="1"/>
  <c r="J54" i="1"/>
  <c r="K33" i="1"/>
  <c r="K43" i="1"/>
  <c r="K54" i="1"/>
  <c r="L33" i="1"/>
  <c r="L43" i="1"/>
  <c r="L54" i="1"/>
  <c r="M33" i="1"/>
  <c r="M43" i="1"/>
  <c r="M54" i="1"/>
  <c r="B44" i="1"/>
  <c r="B34" i="1"/>
  <c r="B55" i="1"/>
  <c r="C34" i="1"/>
  <c r="C44" i="1"/>
  <c r="C55" i="1"/>
  <c r="D34" i="1"/>
  <c r="D44" i="1"/>
  <c r="D55" i="1"/>
  <c r="E34" i="1"/>
  <c r="E44" i="1"/>
  <c r="E55" i="1"/>
  <c r="F34" i="1"/>
  <c r="F44" i="1"/>
  <c r="F55" i="1"/>
  <c r="G34" i="1"/>
  <c r="G44" i="1"/>
  <c r="G55" i="1"/>
  <c r="H34" i="1"/>
  <c r="H44" i="1"/>
  <c r="H55" i="1"/>
  <c r="I34" i="1"/>
  <c r="I44" i="1"/>
  <c r="I55" i="1"/>
  <c r="J44" i="1"/>
  <c r="J34" i="1"/>
  <c r="J55" i="1"/>
  <c r="K34" i="1"/>
  <c r="K44" i="1"/>
  <c r="K55" i="1"/>
  <c r="L44" i="1"/>
  <c r="L34" i="1"/>
  <c r="L55" i="1"/>
  <c r="M44" i="1"/>
  <c r="M34" i="1"/>
  <c r="M55" i="1"/>
  <c r="C27" i="1"/>
  <c r="C37" i="1"/>
  <c r="C48" i="1"/>
  <c r="D27" i="1"/>
  <c r="D37" i="1"/>
  <c r="D48" i="1"/>
  <c r="E27" i="1"/>
  <c r="E37" i="1"/>
  <c r="E48" i="1"/>
  <c r="F37" i="1"/>
  <c r="F27" i="1"/>
  <c r="F48" i="1"/>
  <c r="G37" i="1"/>
  <c r="G27" i="1"/>
  <c r="G48" i="1"/>
  <c r="H27" i="1"/>
  <c r="H37" i="1"/>
  <c r="H48" i="1"/>
  <c r="I27" i="1"/>
  <c r="I37" i="1"/>
  <c r="I48" i="1"/>
  <c r="J27" i="1"/>
  <c r="J37" i="1"/>
  <c r="J48" i="1"/>
  <c r="K27" i="1"/>
  <c r="K37" i="1"/>
  <c r="K48" i="1"/>
  <c r="L27" i="1"/>
  <c r="L37" i="1"/>
  <c r="L48" i="1"/>
  <c r="M27" i="1"/>
  <c r="M37" i="1"/>
  <c r="M48" i="1"/>
  <c r="B27" i="1"/>
  <c r="B37" i="1"/>
  <c r="B48" i="1"/>
</calcChain>
</file>

<file path=xl/sharedStrings.xml><?xml version="1.0" encoding="utf-8"?>
<sst xmlns="http://schemas.openxmlformats.org/spreadsheetml/2006/main" count="80" uniqueCount="58">
  <si>
    <t>RPS</t>
  </si>
  <si>
    <t>WOLBACHIA</t>
  </si>
  <si>
    <t>RATIO</t>
  </si>
  <si>
    <t>135</t>
  </si>
  <si>
    <t>6</t>
  </si>
  <si>
    <t>140</t>
  </si>
  <si>
    <t>131</t>
  </si>
  <si>
    <t>111</t>
  </si>
  <si>
    <t>112</t>
  </si>
  <si>
    <t>149</t>
  </si>
  <si>
    <t>27</t>
  </si>
  <si>
    <t>11</t>
  </si>
  <si>
    <t>12</t>
  </si>
  <si>
    <t>152</t>
  </si>
  <si>
    <t>26</t>
  </si>
  <si>
    <t>113</t>
  </si>
  <si>
    <t>103</t>
  </si>
  <si>
    <t>14</t>
  </si>
  <si>
    <t>9</t>
  </si>
  <si>
    <t>16</t>
  </si>
  <si>
    <t>23</t>
  </si>
  <si>
    <t>21</t>
  </si>
  <si>
    <t>142</t>
  </si>
  <si>
    <t>51</t>
  </si>
  <si>
    <t>123</t>
  </si>
  <si>
    <t>141</t>
  </si>
  <si>
    <t>151</t>
  </si>
  <si>
    <t>130</t>
  </si>
  <si>
    <t>33</t>
  </si>
  <si>
    <t>126</t>
  </si>
  <si>
    <t>18</t>
  </si>
  <si>
    <t>146</t>
  </si>
  <si>
    <t>120</t>
  </si>
  <si>
    <t>30</t>
  </si>
  <si>
    <t>Mean</t>
  </si>
  <si>
    <t>Mean DENV</t>
  </si>
  <si>
    <t>1</t>
  </si>
  <si>
    <t>2</t>
  </si>
  <si>
    <t>3</t>
  </si>
  <si>
    <t>4</t>
  </si>
  <si>
    <t>5</t>
  </si>
  <si>
    <t>7</t>
  </si>
  <si>
    <t>8</t>
  </si>
  <si>
    <t>10</t>
  </si>
  <si>
    <t>13</t>
  </si>
  <si>
    <t>15</t>
  </si>
  <si>
    <t>17</t>
  </si>
  <si>
    <t>19</t>
  </si>
  <si>
    <t>20</t>
  </si>
  <si>
    <t>22</t>
  </si>
  <si>
    <t>24</t>
  </si>
  <si>
    <t>25</t>
  </si>
  <si>
    <t>28</t>
  </si>
  <si>
    <t>29</t>
  </si>
  <si>
    <t>31</t>
  </si>
  <si>
    <t>32</t>
  </si>
  <si>
    <t>SEM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</si>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</sst>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charset val="134"/>
      <scheme val="minor"/>
    </font>
    <font>
      <sz val="12"/>
      <color rgb="FFFF0000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b/>
      <u/>
      <sz val="12"/>
      <color theme="1"/>
      <name val="Calibri"/>
      <scheme val="minor"/>
    </font>
    <font>
      <sz val="12"/>
      <name val="Calibri"/>
      <scheme val="minor"/>
    </font>
    <font>
      <sz val="12"/>
      <name val="Arial"/>
    </font>
    <font>
      <b/>
      <sz val="12"/>
      <name val="Arial"/>
    </font>
    <font>
      <sz val="8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6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Alignment="1">
      <alignment horizontal="center"/>
    </xf>
  </cellXfs>
  <cellStyles count="4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Wolbachia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0496229270223903"/>
          <c:y val="0.0969696969696969"/>
          <c:w val="0.841285795979413"/>
          <c:h val="0.82800820806490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trendline>
            <c:trendlineType val="linear"/>
            <c:dispRSqr val="1"/>
            <c:dispEq val="1"/>
            <c:trendlineLbl>
              <c:layout>
                <c:manualLayout>
                  <c:x val="-0.00306929026077322"/>
                  <c:y val="-0.64028666491038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/>
                  </a:pPr>
                  <a:endParaRPr lang="en-US"/>
                </a:p>
              </c:txPr>
            </c:trendlineLbl>
          </c:trendline>
          <c:cat>
            <c:strRef>
              <c:f>Graph!$B$2:$AH$2</c:f>
              <c:strCache>
                <c:ptCount val="33"/>
                <c:pt idx="0">
                  <c:v>135</c:v>
                </c:pt>
                <c:pt idx="1">
                  <c:v>6</c:v>
                </c:pt>
                <c:pt idx="2">
                  <c:v>140</c:v>
                </c:pt>
                <c:pt idx="3">
                  <c:v>131</c:v>
                </c:pt>
                <c:pt idx="4">
                  <c:v>111</c:v>
                </c:pt>
                <c:pt idx="5">
                  <c:v>112</c:v>
                </c:pt>
                <c:pt idx="6">
                  <c:v>149</c:v>
                </c:pt>
                <c:pt idx="7">
                  <c:v>27</c:v>
                </c:pt>
                <c:pt idx="8">
                  <c:v>11</c:v>
                </c:pt>
                <c:pt idx="9">
                  <c:v>12</c:v>
                </c:pt>
                <c:pt idx="10">
                  <c:v>152</c:v>
                </c:pt>
                <c:pt idx="11">
                  <c:v>26</c:v>
                </c:pt>
                <c:pt idx="12">
                  <c:v>25</c:v>
                </c:pt>
                <c:pt idx="13">
                  <c:v>113</c:v>
                </c:pt>
                <c:pt idx="14">
                  <c:v>103</c:v>
                </c:pt>
                <c:pt idx="15">
                  <c:v>14</c:v>
                </c:pt>
                <c:pt idx="16">
                  <c:v>9</c:v>
                </c:pt>
                <c:pt idx="17">
                  <c:v>16</c:v>
                </c:pt>
                <c:pt idx="18">
                  <c:v>23</c:v>
                </c:pt>
                <c:pt idx="19">
                  <c:v>21</c:v>
                </c:pt>
                <c:pt idx="20">
                  <c:v>142</c:v>
                </c:pt>
                <c:pt idx="21">
                  <c:v>51</c:v>
                </c:pt>
                <c:pt idx="22">
                  <c:v>123</c:v>
                </c:pt>
                <c:pt idx="23">
                  <c:v>141</c:v>
                </c:pt>
                <c:pt idx="24">
                  <c:v>151</c:v>
                </c:pt>
                <c:pt idx="25">
                  <c:v>130</c:v>
                </c:pt>
                <c:pt idx="26">
                  <c:v>33</c:v>
                </c:pt>
                <c:pt idx="27">
                  <c:v>126</c:v>
                </c:pt>
                <c:pt idx="28">
                  <c:v>133</c:v>
                </c:pt>
                <c:pt idx="29">
                  <c:v>18</c:v>
                </c:pt>
                <c:pt idx="30">
                  <c:v>146</c:v>
                </c:pt>
                <c:pt idx="31">
                  <c:v>120</c:v>
                </c:pt>
                <c:pt idx="32">
                  <c:v>30</c:v>
                </c:pt>
              </c:strCache>
            </c:strRef>
          </c:cat>
          <c:val>
            <c:numRef>
              <c:f>Graph!$B$13:$AH$13</c:f>
              <c:numCache>
                <c:formatCode>General</c:formatCode>
                <c:ptCount val="33"/>
                <c:pt idx="0">
                  <c:v>12.03638451644584</c:v>
                </c:pt>
                <c:pt idx="1">
                  <c:v>13.37007915741363</c:v>
                </c:pt>
                <c:pt idx="2">
                  <c:v>10.04994073116149</c:v>
                </c:pt>
                <c:pt idx="3">
                  <c:v>13.528602</c:v>
                </c:pt>
                <c:pt idx="4">
                  <c:v>7.24822175010966</c:v>
                </c:pt>
                <c:pt idx="5">
                  <c:v>10.74841413392442</c:v>
                </c:pt>
                <c:pt idx="6">
                  <c:v>10.8568407345568</c:v>
                </c:pt>
                <c:pt idx="7">
                  <c:v>11.17711666666667</c:v>
                </c:pt>
                <c:pt idx="8">
                  <c:v>9.235298740512176</c:v>
                </c:pt>
                <c:pt idx="9">
                  <c:v>10.96301930794479</c:v>
                </c:pt>
                <c:pt idx="10">
                  <c:v>13.0814936515755</c:v>
                </c:pt>
                <c:pt idx="11">
                  <c:v>9.076329333333331</c:v>
                </c:pt>
                <c:pt idx="12">
                  <c:v>10.17679666666667</c:v>
                </c:pt>
                <c:pt idx="13">
                  <c:v>6.503343666666665</c:v>
                </c:pt>
                <c:pt idx="14">
                  <c:v>6.131928927462763</c:v>
                </c:pt>
                <c:pt idx="15">
                  <c:v>9.07501157767702</c:v>
                </c:pt>
                <c:pt idx="16">
                  <c:v>8.553197002828774</c:v>
                </c:pt>
                <c:pt idx="17">
                  <c:v>6.583996633597729</c:v>
                </c:pt>
                <c:pt idx="18">
                  <c:v>8.923850683009872</c:v>
                </c:pt>
                <c:pt idx="19">
                  <c:v>4.878116672089267</c:v>
                </c:pt>
                <c:pt idx="20">
                  <c:v>5.749499666666665</c:v>
                </c:pt>
                <c:pt idx="21">
                  <c:v>6.225358334596986</c:v>
                </c:pt>
                <c:pt idx="22">
                  <c:v>8.691570644120515</c:v>
                </c:pt>
                <c:pt idx="23">
                  <c:v>5.424217363903995</c:v>
                </c:pt>
                <c:pt idx="24">
                  <c:v>6.307130260796097</c:v>
                </c:pt>
                <c:pt idx="25">
                  <c:v>4.591935361720874</c:v>
                </c:pt>
                <c:pt idx="26">
                  <c:v>2.489911214374357</c:v>
                </c:pt>
                <c:pt idx="27">
                  <c:v>3.760927314542851</c:v>
                </c:pt>
                <c:pt idx="28">
                  <c:v>4.27235</c:v>
                </c:pt>
                <c:pt idx="29">
                  <c:v>4.610653290814564</c:v>
                </c:pt>
                <c:pt idx="30">
                  <c:v>3.492626666666666</c:v>
                </c:pt>
                <c:pt idx="31">
                  <c:v>1.957136665779853</c:v>
                </c:pt>
                <c:pt idx="32">
                  <c:v>3.501288399855113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0678920"/>
        <c:axId val="2112477080"/>
      </c:barChart>
      <c:catAx>
        <c:axId val="2120678920"/>
        <c:scaling>
          <c:orientation val="minMax"/>
        </c:scaling>
        <c:delete val="0"/>
        <c:axPos val="b"/>
        <c:majorTickMark val="out"/>
        <c:minorTickMark val="none"/>
        <c:tickLblPos val="nextTo"/>
        <c:crossAx val="2112477080"/>
        <c:crosses val="autoZero"/>
        <c:auto val="1"/>
        <c:lblAlgn val="ctr"/>
        <c:lblOffset val="100"/>
        <c:noMultiLvlLbl val="0"/>
      </c:catAx>
      <c:valAx>
        <c:axId val="2112477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0678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745984911802226"/>
          <c:y val="0.0657734470158343"/>
          <c:w val="0.802744138477104"/>
          <c:h val="0.804271341843536"/>
        </c:manualLayout>
      </c:layout>
      <c:barChart>
        <c:barDir val="col"/>
        <c:grouping val="clustered"/>
        <c:varyColors val="0"/>
        <c:ser>
          <c:idx val="0"/>
          <c:order val="0"/>
          <c:tx>
            <c:v>Wolbachia</c:v>
          </c:tx>
          <c:invertIfNegative val="0"/>
          <c:trendline>
            <c:trendlineType val="linear"/>
            <c:dispRSqr val="1"/>
            <c:dispEq val="1"/>
            <c:trendlineLbl>
              <c:layout>
                <c:manualLayout>
                  <c:x val="-0.574104275722518"/>
                  <c:y val="-0.491001563294235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aseline="0"/>
                      <a:t>
R² = 0.77259</a:t>
                    </a:r>
                    <a:endParaRPr lang="en-US" sz="1200"/>
                  </a:p>
                </c:rich>
              </c:tx>
              <c:numFmt formatCode="General" sourceLinked="0"/>
            </c:trendlineLbl>
          </c:trendline>
          <c:val>
            <c:numRef>
              <c:f>'Correlation wolbachia-denv'!$C$3:$AI$3</c:f>
              <c:numCache>
                <c:formatCode>General</c:formatCode>
                <c:ptCount val="33"/>
                <c:pt idx="0">
                  <c:v>12.03638451644584</c:v>
                </c:pt>
                <c:pt idx="1">
                  <c:v>13.37007915741363</c:v>
                </c:pt>
                <c:pt idx="2">
                  <c:v>10.04994073116149</c:v>
                </c:pt>
                <c:pt idx="3">
                  <c:v>13.528602</c:v>
                </c:pt>
                <c:pt idx="4">
                  <c:v>7.24822175010966</c:v>
                </c:pt>
                <c:pt idx="5">
                  <c:v>10.74841413392442</c:v>
                </c:pt>
                <c:pt idx="6">
                  <c:v>10.8568407345568</c:v>
                </c:pt>
                <c:pt idx="7">
                  <c:v>11.17711666666667</c:v>
                </c:pt>
                <c:pt idx="8">
                  <c:v>9.235298740512176</c:v>
                </c:pt>
                <c:pt idx="9">
                  <c:v>10.96301930794479</c:v>
                </c:pt>
                <c:pt idx="10">
                  <c:v>13.0814936515755</c:v>
                </c:pt>
                <c:pt idx="11">
                  <c:v>9.076329333333331</c:v>
                </c:pt>
                <c:pt idx="12">
                  <c:v>10.17679666666667</c:v>
                </c:pt>
                <c:pt idx="13">
                  <c:v>6.503343666666665</c:v>
                </c:pt>
                <c:pt idx="14">
                  <c:v>6.131928927462763</c:v>
                </c:pt>
                <c:pt idx="15">
                  <c:v>9.07501157767702</c:v>
                </c:pt>
                <c:pt idx="16">
                  <c:v>8.553197002828774</c:v>
                </c:pt>
                <c:pt idx="17">
                  <c:v>6.583996633597729</c:v>
                </c:pt>
                <c:pt idx="18">
                  <c:v>8.923850683009872</c:v>
                </c:pt>
                <c:pt idx="19">
                  <c:v>4.878116672089267</c:v>
                </c:pt>
                <c:pt idx="20">
                  <c:v>5.749499666666665</c:v>
                </c:pt>
                <c:pt idx="21">
                  <c:v>6.225358334596986</c:v>
                </c:pt>
                <c:pt idx="22">
                  <c:v>8.691570644120515</c:v>
                </c:pt>
                <c:pt idx="23">
                  <c:v>5.424217363903995</c:v>
                </c:pt>
                <c:pt idx="24">
                  <c:v>6.307130260796097</c:v>
                </c:pt>
                <c:pt idx="25">
                  <c:v>4.591935361720874</c:v>
                </c:pt>
                <c:pt idx="26">
                  <c:v>2.489911214374357</c:v>
                </c:pt>
                <c:pt idx="27">
                  <c:v>3.760927314542851</c:v>
                </c:pt>
                <c:pt idx="28">
                  <c:v>4.27235</c:v>
                </c:pt>
                <c:pt idx="29">
                  <c:v>4.610653290814564</c:v>
                </c:pt>
                <c:pt idx="30">
                  <c:v>3.492626666666666</c:v>
                </c:pt>
                <c:pt idx="31">
                  <c:v>1.957136665779853</c:v>
                </c:pt>
                <c:pt idx="32">
                  <c:v>3.501288399855113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1002696"/>
        <c:axId val="2136327784"/>
      </c:barChart>
      <c:lineChart>
        <c:grouping val="standard"/>
        <c:varyColors val="0"/>
        <c:ser>
          <c:idx val="1"/>
          <c:order val="1"/>
          <c:tx>
            <c:v> Head DENV load</c:v>
          </c:tx>
          <c:marker>
            <c:symbol val="none"/>
          </c:marker>
          <c:val>
            <c:numRef>
              <c:f>'Correlation wolbachia-denv'!$C$4:$AI$4</c:f>
              <c:numCache>
                <c:formatCode>General</c:formatCode>
                <c:ptCount val="33"/>
                <c:pt idx="0">
                  <c:v>86362.0</c:v>
                </c:pt>
                <c:pt idx="1">
                  <c:v>400100.0</c:v>
                </c:pt>
                <c:pt idx="2">
                  <c:v>437123.2</c:v>
                </c:pt>
                <c:pt idx="3">
                  <c:v>438740.0</c:v>
                </c:pt>
                <c:pt idx="4">
                  <c:v>533470.0</c:v>
                </c:pt>
                <c:pt idx="5">
                  <c:v>864817.0</c:v>
                </c:pt>
                <c:pt idx="6">
                  <c:v>836000.0</c:v>
                </c:pt>
                <c:pt idx="7">
                  <c:v>1.3519E6</c:v>
                </c:pt>
                <c:pt idx="8">
                  <c:v>1.5526E6</c:v>
                </c:pt>
                <c:pt idx="9">
                  <c:v>1.5956E6</c:v>
                </c:pt>
                <c:pt idx="10">
                  <c:v>1.654E6</c:v>
                </c:pt>
                <c:pt idx="11">
                  <c:v>1.7064E6</c:v>
                </c:pt>
                <c:pt idx="12">
                  <c:v>1.8381466E6</c:v>
                </c:pt>
                <c:pt idx="13">
                  <c:v>1.932E6</c:v>
                </c:pt>
                <c:pt idx="14">
                  <c:v>2.004E6</c:v>
                </c:pt>
                <c:pt idx="15">
                  <c:v>2.1612E6</c:v>
                </c:pt>
                <c:pt idx="16">
                  <c:v>2.346E6</c:v>
                </c:pt>
                <c:pt idx="17">
                  <c:v>2.71126666666667E6</c:v>
                </c:pt>
                <c:pt idx="18">
                  <c:v>2.8796E6</c:v>
                </c:pt>
                <c:pt idx="19">
                  <c:v>3.674E6</c:v>
                </c:pt>
                <c:pt idx="20">
                  <c:v>3.74156E6</c:v>
                </c:pt>
                <c:pt idx="21">
                  <c:v>4.412E6</c:v>
                </c:pt>
                <c:pt idx="22">
                  <c:v>4.442E6</c:v>
                </c:pt>
                <c:pt idx="23">
                  <c:v>4.5112E6</c:v>
                </c:pt>
                <c:pt idx="24">
                  <c:v>4.705E6</c:v>
                </c:pt>
                <c:pt idx="25">
                  <c:v>4.906E6</c:v>
                </c:pt>
                <c:pt idx="26">
                  <c:v>5.1867E6</c:v>
                </c:pt>
                <c:pt idx="27">
                  <c:v>6.2751E6</c:v>
                </c:pt>
                <c:pt idx="28">
                  <c:v>7.54E6</c:v>
                </c:pt>
                <c:pt idx="29">
                  <c:v>8.184E6</c:v>
                </c:pt>
                <c:pt idx="30">
                  <c:v>8.338E6</c:v>
                </c:pt>
                <c:pt idx="31">
                  <c:v>1.0086E7</c:v>
                </c:pt>
                <c:pt idx="32">
                  <c:v>1.50163E7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6777448"/>
        <c:axId val="2071003944"/>
      </c:lineChart>
      <c:catAx>
        <c:axId val="207100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 i="1"/>
                  <a:t>w</a:t>
                </a:r>
                <a:r>
                  <a:rPr lang="en-US" sz="1400"/>
                  <a:t>Mel family</a:t>
                </a:r>
                <a:r>
                  <a:rPr lang="en-US" sz="1400" baseline="0"/>
                  <a:t> no.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36327784"/>
        <c:crosses val="autoZero"/>
        <c:auto val="1"/>
        <c:lblAlgn val="ctr"/>
        <c:lblOffset val="100"/>
        <c:noMultiLvlLbl val="0"/>
      </c:catAx>
      <c:valAx>
        <c:axId val="213632778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Wolbachia</a:t>
                </a:r>
                <a:r>
                  <a:rPr lang="en-US" sz="1400" i="1" baseline="0"/>
                  <a:t> </a:t>
                </a:r>
                <a:r>
                  <a:rPr lang="en-US" sz="1400" i="0" baseline="0"/>
                  <a:t>ratio to </a:t>
                </a:r>
                <a:r>
                  <a:rPr lang="en-US" sz="1400" i="1" baseline="0"/>
                  <a:t>rpS17</a:t>
                </a:r>
                <a:endParaRPr lang="en-US" sz="1400" i="1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1002696"/>
        <c:crosses val="autoZero"/>
        <c:crossBetween val="between"/>
      </c:valAx>
      <c:valAx>
        <c:axId val="20710039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DENV copy</a:t>
                </a:r>
                <a:r>
                  <a:rPr lang="en-US" sz="1400" baseline="0"/>
                  <a:t> no.</a:t>
                </a:r>
                <a:r>
                  <a:rPr lang="en-US" sz="1400"/>
                  <a:t>/</a:t>
                </a:r>
                <a:r>
                  <a:rPr lang="en-US" altLang="ja-JP" sz="1400" b="1" i="0" u="none" strike="noStrike" baseline="0">
                    <a:effectLst/>
                  </a:rPr>
                  <a:t>μ</a:t>
                </a:r>
                <a:r>
                  <a:rPr lang="en-US" sz="1400"/>
                  <a:t>g RNA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6777448"/>
        <c:crosses val="max"/>
        <c:crossBetween val="between"/>
      </c:valAx>
      <c:catAx>
        <c:axId val="2126777448"/>
        <c:scaling>
          <c:orientation val="minMax"/>
        </c:scaling>
        <c:delete val="1"/>
        <c:axPos val="b"/>
        <c:majorTickMark val="out"/>
        <c:minorTickMark val="none"/>
        <c:tickLblPos val="nextTo"/>
        <c:crossAx val="2071003944"/>
        <c:crosses val="autoZero"/>
        <c:auto val="1"/>
        <c:lblAlgn val="ctr"/>
        <c:lblOffset val="100"/>
        <c:noMultiLvlLbl val="0"/>
      </c:cat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637503079224035"/>
          <c:y val="0.0661804789626631"/>
          <c:w val="0.140794109884309"/>
          <c:h val="0.0978461066300939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0.301178472322861"/>
                  <c:y val="-0.28469561856915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600"/>
                  </a:pPr>
                  <a:endParaRPr lang="en-US"/>
                </a:p>
              </c:txPr>
            </c:trendlineLbl>
          </c:trendline>
          <c:xVal>
            <c:numRef>
              <c:f>'Correlation wolbachia-denv'!$C$3:$AI$3</c:f>
              <c:numCache>
                <c:formatCode>General</c:formatCode>
                <c:ptCount val="33"/>
                <c:pt idx="0">
                  <c:v>12.03638451644584</c:v>
                </c:pt>
                <c:pt idx="1">
                  <c:v>13.37007915741363</c:v>
                </c:pt>
                <c:pt idx="2">
                  <c:v>10.04994073116149</c:v>
                </c:pt>
                <c:pt idx="3">
                  <c:v>13.528602</c:v>
                </c:pt>
                <c:pt idx="4">
                  <c:v>7.24822175010966</c:v>
                </c:pt>
                <c:pt idx="5">
                  <c:v>10.74841413392442</c:v>
                </c:pt>
                <c:pt idx="6">
                  <c:v>10.8568407345568</c:v>
                </c:pt>
                <c:pt idx="7">
                  <c:v>11.17711666666667</c:v>
                </c:pt>
                <c:pt idx="8">
                  <c:v>9.235298740512176</c:v>
                </c:pt>
                <c:pt idx="9">
                  <c:v>10.96301930794479</c:v>
                </c:pt>
                <c:pt idx="10">
                  <c:v>13.0814936515755</c:v>
                </c:pt>
                <c:pt idx="11">
                  <c:v>9.076329333333331</c:v>
                </c:pt>
                <c:pt idx="12">
                  <c:v>10.17679666666667</c:v>
                </c:pt>
                <c:pt idx="13">
                  <c:v>6.503343666666665</c:v>
                </c:pt>
                <c:pt idx="14">
                  <c:v>6.131928927462763</c:v>
                </c:pt>
                <c:pt idx="15">
                  <c:v>9.07501157767702</c:v>
                </c:pt>
                <c:pt idx="16">
                  <c:v>8.553197002828774</c:v>
                </c:pt>
                <c:pt idx="17">
                  <c:v>6.583996633597729</c:v>
                </c:pt>
                <c:pt idx="18">
                  <c:v>8.923850683009872</c:v>
                </c:pt>
                <c:pt idx="19">
                  <c:v>4.878116672089267</c:v>
                </c:pt>
                <c:pt idx="20">
                  <c:v>5.749499666666665</c:v>
                </c:pt>
                <c:pt idx="21">
                  <c:v>6.225358334596986</c:v>
                </c:pt>
                <c:pt idx="22">
                  <c:v>8.691570644120515</c:v>
                </c:pt>
                <c:pt idx="23">
                  <c:v>5.424217363903995</c:v>
                </c:pt>
                <c:pt idx="24">
                  <c:v>6.307130260796097</c:v>
                </c:pt>
                <c:pt idx="25">
                  <c:v>4.591935361720874</c:v>
                </c:pt>
                <c:pt idx="26">
                  <c:v>2.489911214374357</c:v>
                </c:pt>
                <c:pt idx="27">
                  <c:v>3.760927314542851</c:v>
                </c:pt>
                <c:pt idx="28">
                  <c:v>4.27235</c:v>
                </c:pt>
                <c:pt idx="29">
                  <c:v>4.610653290814564</c:v>
                </c:pt>
                <c:pt idx="30">
                  <c:v>3.492626666666666</c:v>
                </c:pt>
                <c:pt idx="31">
                  <c:v>1.957136665779853</c:v>
                </c:pt>
                <c:pt idx="32">
                  <c:v>3.501288399855113</c:v>
                </c:pt>
              </c:numCache>
            </c:numRef>
          </c:xVal>
          <c:yVal>
            <c:numRef>
              <c:f>'Correlation wolbachia-denv'!$C$4:$AI$4</c:f>
              <c:numCache>
                <c:formatCode>General</c:formatCode>
                <c:ptCount val="33"/>
                <c:pt idx="0">
                  <c:v>86362.0</c:v>
                </c:pt>
                <c:pt idx="1">
                  <c:v>400100.0</c:v>
                </c:pt>
                <c:pt idx="2">
                  <c:v>437123.2</c:v>
                </c:pt>
                <c:pt idx="3">
                  <c:v>438740.0</c:v>
                </c:pt>
                <c:pt idx="4">
                  <c:v>533470.0</c:v>
                </c:pt>
                <c:pt idx="5">
                  <c:v>864817.0</c:v>
                </c:pt>
                <c:pt idx="6">
                  <c:v>836000.0</c:v>
                </c:pt>
                <c:pt idx="7">
                  <c:v>1.3519E6</c:v>
                </c:pt>
                <c:pt idx="8">
                  <c:v>1.5526E6</c:v>
                </c:pt>
                <c:pt idx="9">
                  <c:v>1.5956E6</c:v>
                </c:pt>
                <c:pt idx="10">
                  <c:v>1.654E6</c:v>
                </c:pt>
                <c:pt idx="11">
                  <c:v>1.7064E6</c:v>
                </c:pt>
                <c:pt idx="12">
                  <c:v>1.8381466E6</c:v>
                </c:pt>
                <c:pt idx="13">
                  <c:v>1.932E6</c:v>
                </c:pt>
                <c:pt idx="14">
                  <c:v>2.004E6</c:v>
                </c:pt>
                <c:pt idx="15">
                  <c:v>2.1612E6</c:v>
                </c:pt>
                <c:pt idx="16">
                  <c:v>2.346E6</c:v>
                </c:pt>
                <c:pt idx="17">
                  <c:v>2.71126666666667E6</c:v>
                </c:pt>
                <c:pt idx="18">
                  <c:v>2.8796E6</c:v>
                </c:pt>
                <c:pt idx="19">
                  <c:v>3.674E6</c:v>
                </c:pt>
                <c:pt idx="20">
                  <c:v>3.74156E6</c:v>
                </c:pt>
                <c:pt idx="21">
                  <c:v>4.412E6</c:v>
                </c:pt>
                <c:pt idx="22">
                  <c:v>4.442E6</c:v>
                </c:pt>
                <c:pt idx="23">
                  <c:v>4.5112E6</c:v>
                </c:pt>
                <c:pt idx="24">
                  <c:v>4.705E6</c:v>
                </c:pt>
                <c:pt idx="25">
                  <c:v>4.906E6</c:v>
                </c:pt>
                <c:pt idx="26">
                  <c:v>5.1867E6</c:v>
                </c:pt>
                <c:pt idx="27">
                  <c:v>6.2751E6</c:v>
                </c:pt>
                <c:pt idx="28">
                  <c:v>7.54E6</c:v>
                </c:pt>
                <c:pt idx="29">
                  <c:v>8.184E6</c:v>
                </c:pt>
                <c:pt idx="30">
                  <c:v>8.338E6</c:v>
                </c:pt>
                <c:pt idx="31">
                  <c:v>1.0086E7</c:v>
                </c:pt>
                <c:pt idx="32">
                  <c:v>1.50163E7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711992"/>
        <c:axId val="2135490712"/>
      </c:scatterChart>
      <c:valAx>
        <c:axId val="2131711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800" b="1" i="1" baseline="0">
                    <a:effectLst/>
                  </a:rPr>
                  <a:t>Wolbachia</a:t>
                </a:r>
                <a:r>
                  <a:rPr lang="en-US" sz="1800" b="1" i="0" baseline="0">
                    <a:effectLst/>
                  </a:rPr>
                  <a:t> ratio to </a:t>
                </a:r>
                <a:r>
                  <a:rPr lang="en-US" sz="1800" b="1" i="1" baseline="0">
                    <a:effectLst/>
                  </a:rPr>
                  <a:t>rpS17</a:t>
                </a:r>
                <a:endParaRPr lang="en-US" sz="1800" i="1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135490712"/>
        <c:crosses val="autoZero"/>
        <c:crossBetween val="midCat"/>
      </c:valAx>
      <c:valAx>
        <c:axId val="2135490712"/>
        <c:scaling>
          <c:orientation val="minMax"/>
          <c:min val="0.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DENV copy no./μg RNA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010906612133606"/>
              <c:y val="0.215868412154002"/>
            </c:manualLayout>
          </c:layout>
          <c:overlay val="0"/>
        </c:title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131711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169333</xdr:colOff>
      <xdr:row>16</xdr:row>
      <xdr:rowOff>162982</xdr:rowOff>
    </xdr:from>
    <xdr:to>
      <xdr:col>18</xdr:col>
      <xdr:colOff>804333</xdr:colOff>
      <xdr:row>44</xdr:row>
      <xdr:rowOff>71966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673100</xdr:colOff>
      <xdr:row>9</xdr:row>
      <xdr:rowOff>82550</xdr:rowOff>
    </xdr:from>
    <xdr:to>
      <xdr:col>11</xdr:col>
      <xdr:colOff>647700</xdr:colOff>
      <xdr:row>36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171450</xdr:colOff>
      <xdr:row>9</xdr:row>
      <xdr:rowOff>107950</xdr:rowOff>
    </xdr:from>
    <xdr:to>
      <xdr:col>23</xdr:col>
      <xdr:colOff>406400</xdr:colOff>
      <xdr:row>36</xdr:row>
      <xdr:rowOff>139700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55"/>
  <sheetViews>
    <sheetView workbookViewId="0">
      <selection activeCell="G52" sqref="G52"/>
    </sheetView>
  </sheetViews>
  <sheetFormatPr baseColWidth="10" defaultRowHeight="15" x14ac:dyDescent="0"/>
  <cols>
    <col min="11" max="11" width="12.1640625" bestFit="1" customWidth="1"/>
    <col min="12" max="12" width="11.1640625" bestFit="1" customWidth="1"/>
  </cols>
  <sheetData>
    <row r="4" spans="2:13">
      <c r="B4" s="1" t="s">
        <v>0</v>
      </c>
    </row>
    <row r="5" spans="2:13">
      <c r="B5">
        <v>23.47</v>
      </c>
      <c r="C5">
        <v>26.31</v>
      </c>
      <c r="D5">
        <v>25.79</v>
      </c>
      <c r="E5">
        <v>21.6</v>
      </c>
      <c r="F5">
        <v>22.2</v>
      </c>
      <c r="G5">
        <v>23.65</v>
      </c>
      <c r="H5">
        <v>20.9</v>
      </c>
      <c r="I5">
        <v>21.74</v>
      </c>
      <c r="J5">
        <v>21.67</v>
      </c>
      <c r="K5">
        <v>25.56</v>
      </c>
      <c r="L5">
        <v>26.12</v>
      </c>
      <c r="M5">
        <v>26.12</v>
      </c>
    </row>
    <row r="6" spans="2:13">
      <c r="B6">
        <v>23.56</v>
      </c>
      <c r="C6">
        <v>21.45</v>
      </c>
      <c r="D6">
        <v>22.76</v>
      </c>
      <c r="E6">
        <v>21.92</v>
      </c>
      <c r="F6">
        <v>22.77</v>
      </c>
      <c r="G6">
        <v>22.74</v>
      </c>
      <c r="H6">
        <v>25.23</v>
      </c>
      <c r="I6">
        <v>24.96</v>
      </c>
      <c r="J6">
        <v>24.86</v>
      </c>
      <c r="K6">
        <v>21.82</v>
      </c>
      <c r="L6">
        <v>22.09</v>
      </c>
      <c r="M6">
        <v>24.74</v>
      </c>
    </row>
    <row r="7" spans="2:13">
      <c r="B7">
        <v>25.49</v>
      </c>
      <c r="C7">
        <v>24.24</v>
      </c>
      <c r="D7">
        <v>25.46</v>
      </c>
      <c r="E7">
        <v>22.84</v>
      </c>
      <c r="F7">
        <v>21.79</v>
      </c>
      <c r="G7">
        <v>22.47</v>
      </c>
      <c r="H7">
        <v>23.61</v>
      </c>
      <c r="I7">
        <v>22.63</v>
      </c>
      <c r="J7">
        <v>23.62</v>
      </c>
      <c r="K7">
        <v>21.87</v>
      </c>
      <c r="L7">
        <v>21.65</v>
      </c>
      <c r="M7">
        <v>22.31</v>
      </c>
    </row>
    <row r="8" spans="2:13">
      <c r="B8">
        <v>21.74</v>
      </c>
      <c r="C8">
        <v>21.9</v>
      </c>
      <c r="D8">
        <v>22.49</v>
      </c>
      <c r="E8">
        <v>21.94</v>
      </c>
      <c r="F8">
        <v>26.62</v>
      </c>
      <c r="G8">
        <v>21.8</v>
      </c>
      <c r="H8">
        <v>22.44</v>
      </c>
      <c r="I8">
        <v>22.62</v>
      </c>
      <c r="J8">
        <v>22.14</v>
      </c>
      <c r="K8" s="3">
        <v>28.2</v>
      </c>
      <c r="L8">
        <v>28.19</v>
      </c>
      <c r="M8">
        <v>29.16</v>
      </c>
    </row>
    <row r="9" spans="2:13">
      <c r="B9">
        <v>24.89</v>
      </c>
      <c r="C9">
        <v>25.46</v>
      </c>
      <c r="D9">
        <v>25.56</v>
      </c>
      <c r="E9">
        <v>21.47</v>
      </c>
      <c r="F9">
        <v>21.77</v>
      </c>
      <c r="G9">
        <v>21.97</v>
      </c>
      <c r="H9">
        <v>21.19</v>
      </c>
      <c r="I9">
        <v>21.32</v>
      </c>
      <c r="J9">
        <v>21.1</v>
      </c>
      <c r="K9" s="3">
        <v>22.16</v>
      </c>
      <c r="L9">
        <v>24.92</v>
      </c>
      <c r="M9">
        <v>21.78</v>
      </c>
    </row>
    <row r="10" spans="2:13">
      <c r="B10">
        <v>21.54</v>
      </c>
      <c r="C10">
        <v>20.79</v>
      </c>
      <c r="D10">
        <v>21.57</v>
      </c>
      <c r="E10">
        <v>21.66</v>
      </c>
      <c r="F10">
        <v>21.67</v>
      </c>
      <c r="G10">
        <v>21.52</v>
      </c>
      <c r="H10">
        <v>21.77</v>
      </c>
      <c r="I10">
        <v>21.01</v>
      </c>
      <c r="J10">
        <v>21.47</v>
      </c>
      <c r="K10" s="3">
        <v>21.83</v>
      </c>
      <c r="L10">
        <v>22.2</v>
      </c>
      <c r="M10">
        <v>21.2</v>
      </c>
    </row>
    <row r="11" spans="2:13">
      <c r="B11">
        <v>21.05</v>
      </c>
      <c r="C11">
        <v>21.59</v>
      </c>
      <c r="D11">
        <v>22.51</v>
      </c>
      <c r="E11">
        <v>21.63</v>
      </c>
      <c r="F11">
        <v>22.11</v>
      </c>
      <c r="G11">
        <v>21.67</v>
      </c>
      <c r="H11">
        <v>23.45</v>
      </c>
      <c r="I11">
        <v>22.09</v>
      </c>
      <c r="J11">
        <v>22.45</v>
      </c>
      <c r="K11" s="3">
        <v>36.74</v>
      </c>
    </row>
    <row r="12" spans="2:13">
      <c r="B12">
        <v>22.84</v>
      </c>
      <c r="C12">
        <v>22.45</v>
      </c>
      <c r="D12">
        <v>25.18</v>
      </c>
      <c r="E12">
        <v>22.25</v>
      </c>
      <c r="J12">
        <v>23.06</v>
      </c>
      <c r="K12" s="3">
        <v>22.45</v>
      </c>
      <c r="L12">
        <v>26</v>
      </c>
      <c r="M12">
        <v>23.32</v>
      </c>
    </row>
    <row r="13" spans="2:13">
      <c r="K13" s="3"/>
    </row>
    <row r="14" spans="2:13">
      <c r="B14" s="1" t="s">
        <v>1</v>
      </c>
      <c r="K14" s="3"/>
    </row>
    <row r="15" spans="2:13">
      <c r="B15">
        <v>22.69</v>
      </c>
      <c r="C15">
        <v>24.49</v>
      </c>
      <c r="D15">
        <v>24.49</v>
      </c>
      <c r="E15">
        <v>17.52</v>
      </c>
      <c r="F15">
        <v>18.989999999999998</v>
      </c>
      <c r="G15">
        <v>19.8</v>
      </c>
      <c r="H15">
        <v>17.64</v>
      </c>
      <c r="I15">
        <v>17.82</v>
      </c>
      <c r="J15">
        <v>18.16</v>
      </c>
      <c r="K15" s="3">
        <v>22.53</v>
      </c>
      <c r="L15">
        <v>22.83</v>
      </c>
      <c r="M15">
        <v>22.25</v>
      </c>
    </row>
    <row r="16" spans="2:13">
      <c r="B16">
        <v>20.28</v>
      </c>
      <c r="C16">
        <v>17.28</v>
      </c>
      <c r="D16">
        <v>19.739999999999998</v>
      </c>
      <c r="E16">
        <v>18.25</v>
      </c>
      <c r="F16">
        <v>19.68</v>
      </c>
      <c r="G16">
        <v>19.77</v>
      </c>
      <c r="H16">
        <v>21.99</v>
      </c>
      <c r="I16">
        <v>21.74</v>
      </c>
      <c r="J16">
        <v>21.04</v>
      </c>
      <c r="K16" s="3">
        <v>20.32</v>
      </c>
      <c r="L16">
        <v>18.62</v>
      </c>
      <c r="M16">
        <v>20.89</v>
      </c>
    </row>
    <row r="17" spans="2:13">
      <c r="B17">
        <v>21.97</v>
      </c>
      <c r="C17">
        <v>20.95</v>
      </c>
      <c r="D17">
        <v>22.77</v>
      </c>
      <c r="E17">
        <v>21.36</v>
      </c>
      <c r="F17">
        <v>19.100000000000001</v>
      </c>
      <c r="G17">
        <v>19.11</v>
      </c>
      <c r="H17">
        <v>25.02</v>
      </c>
      <c r="I17">
        <v>20.93</v>
      </c>
      <c r="J17">
        <v>20.02</v>
      </c>
      <c r="K17" s="3">
        <v>19.440000000000001</v>
      </c>
      <c r="L17">
        <v>18.78</v>
      </c>
      <c r="M17">
        <v>23.22</v>
      </c>
    </row>
    <row r="18" spans="2:13">
      <c r="B18">
        <v>19.100000000000001</v>
      </c>
      <c r="C18">
        <v>20.82</v>
      </c>
      <c r="D18">
        <v>22.83</v>
      </c>
      <c r="E18">
        <v>20.07</v>
      </c>
      <c r="F18">
        <v>29.33</v>
      </c>
      <c r="G18">
        <v>18.72</v>
      </c>
      <c r="H18">
        <v>18.3</v>
      </c>
      <c r="I18">
        <v>19.09</v>
      </c>
      <c r="J18">
        <v>18.690000000000001</v>
      </c>
      <c r="K18" s="3">
        <v>36.049999999999997</v>
      </c>
      <c r="L18">
        <v>25.03</v>
      </c>
      <c r="M18">
        <v>25.33</v>
      </c>
    </row>
    <row r="19" spans="2:13">
      <c r="B19">
        <v>22.58</v>
      </c>
      <c r="C19">
        <v>23.6</v>
      </c>
      <c r="D19">
        <v>23.54</v>
      </c>
      <c r="E19">
        <v>17.96</v>
      </c>
      <c r="F19">
        <v>22.82</v>
      </c>
      <c r="G19">
        <v>18.98</v>
      </c>
      <c r="H19">
        <v>18.579999999999998</v>
      </c>
      <c r="I19">
        <v>18.940000000000001</v>
      </c>
      <c r="J19">
        <v>18.53</v>
      </c>
      <c r="K19" s="3">
        <v>19.46</v>
      </c>
      <c r="L19">
        <v>29.67</v>
      </c>
      <c r="M19">
        <v>19.03</v>
      </c>
    </row>
    <row r="20" spans="2:13">
      <c r="B20">
        <v>25.22</v>
      </c>
      <c r="C20">
        <v>19.329999999999998</v>
      </c>
      <c r="D20">
        <v>19.100000000000001</v>
      </c>
      <c r="E20">
        <v>18.600000000000001</v>
      </c>
      <c r="F20">
        <v>21.25</v>
      </c>
      <c r="G20">
        <v>18.55</v>
      </c>
      <c r="H20">
        <v>18.600000000000001</v>
      </c>
      <c r="I20">
        <v>17.920000000000002</v>
      </c>
      <c r="J20">
        <v>18.190000000000001</v>
      </c>
      <c r="K20" s="3">
        <v>18.46</v>
      </c>
      <c r="L20">
        <v>18.850000000000001</v>
      </c>
      <c r="M20">
        <v>17.5</v>
      </c>
    </row>
    <row r="21" spans="2:13">
      <c r="B21">
        <v>18.16</v>
      </c>
      <c r="C21">
        <v>18.88</v>
      </c>
      <c r="D21">
        <v>20.98</v>
      </c>
      <c r="E21">
        <v>21.31</v>
      </c>
      <c r="F21">
        <v>21.07</v>
      </c>
      <c r="G21">
        <v>18.309999999999999</v>
      </c>
      <c r="H21">
        <v>21.29</v>
      </c>
      <c r="I21">
        <v>21.87</v>
      </c>
      <c r="J21">
        <v>19.28</v>
      </c>
      <c r="K21" s="3"/>
      <c r="L21">
        <v>36.770000000000003</v>
      </c>
    </row>
    <row r="22" spans="2:13">
      <c r="B22">
        <v>19.18</v>
      </c>
      <c r="C22">
        <v>19.84</v>
      </c>
      <c r="D22">
        <v>21.31</v>
      </c>
      <c r="E22">
        <v>18.52</v>
      </c>
      <c r="J22">
        <v>21.02</v>
      </c>
      <c r="K22" s="3">
        <v>26.69</v>
      </c>
      <c r="L22">
        <v>24.2</v>
      </c>
      <c r="M22">
        <v>21.58</v>
      </c>
    </row>
    <row r="26" spans="2:13">
      <c r="B26" s="1" t="s">
        <v>0</v>
      </c>
    </row>
    <row r="27" spans="2:13">
      <c r="B27">
        <f>POWER(2,B5)</f>
        <v>11619140.365071021</v>
      </c>
      <c r="C27">
        <f t="shared" ref="C27:M27" si="0">POWER(2,C5)</f>
        <v>83195375.434958175</v>
      </c>
      <c r="D27">
        <f t="shared" si="0"/>
        <v>58018111.47877603</v>
      </c>
      <c r="E27">
        <f t="shared" si="0"/>
        <v>3178688.0288904146</v>
      </c>
      <c r="F27">
        <f t="shared" si="0"/>
        <v>4817990.1051574759</v>
      </c>
      <c r="G27">
        <f t="shared" si="0"/>
        <v>13163136.880578896</v>
      </c>
      <c r="H27">
        <f t="shared" si="0"/>
        <v>1956712.0042673971</v>
      </c>
      <c r="I27">
        <f t="shared" si="0"/>
        <v>3502612.6008100822</v>
      </c>
      <c r="J27">
        <f t="shared" si="0"/>
        <v>3336721.8559591942</v>
      </c>
      <c r="K27">
        <f t="shared" si="0"/>
        <v>49468266.201287359</v>
      </c>
      <c r="L27">
        <f t="shared" si="0"/>
        <v>72929542.093319818</v>
      </c>
      <c r="M27">
        <f t="shared" si="0"/>
        <v>72929542.093319818</v>
      </c>
    </row>
    <row r="28" spans="2:13">
      <c r="B28">
        <f t="shared" ref="B28:M28" si="1">POWER(2,B6)</f>
        <v>12367066.550321838</v>
      </c>
      <c r="C28">
        <f t="shared" si="1"/>
        <v>2864794.0565329907</v>
      </c>
      <c r="D28">
        <f t="shared" si="1"/>
        <v>7103014.5012468006</v>
      </c>
      <c r="E28">
        <f t="shared" si="1"/>
        <v>3968053.3718917528</v>
      </c>
      <c r="F28">
        <f t="shared" si="1"/>
        <v>7152419.8741638055</v>
      </c>
      <c r="G28">
        <f t="shared" si="1"/>
        <v>7005225.2016201653</v>
      </c>
      <c r="H28">
        <f t="shared" si="1"/>
        <v>39353810.55122447</v>
      </c>
      <c r="I28">
        <f t="shared" si="1"/>
        <v>32636884.292409088</v>
      </c>
      <c r="J28">
        <f t="shared" si="1"/>
        <v>30451289.785787065</v>
      </c>
      <c r="K28">
        <f t="shared" si="1"/>
        <v>3702324.7081538746</v>
      </c>
      <c r="L28">
        <f t="shared" si="1"/>
        <v>4464292.1137448568</v>
      </c>
      <c r="M28">
        <f t="shared" si="1"/>
        <v>28020900.806480665</v>
      </c>
    </row>
    <row r="29" spans="2:13">
      <c r="B29">
        <f t="shared" ref="B29:M29" si="2">POWER(2,B7)</f>
        <v>47125350.080698915</v>
      </c>
      <c r="C29">
        <f t="shared" si="2"/>
        <v>19813768.975218058</v>
      </c>
      <c r="D29">
        <f t="shared" si="2"/>
        <v>46155524.399926409</v>
      </c>
      <c r="E29">
        <f t="shared" si="2"/>
        <v>7508014.4701869534</v>
      </c>
      <c r="F29">
        <f t="shared" si="2"/>
        <v>3626131.9674235005</v>
      </c>
      <c r="G29">
        <f t="shared" si="2"/>
        <v>5809570.1825355208</v>
      </c>
      <c r="H29">
        <f t="shared" si="2"/>
        <v>12803190.210360214</v>
      </c>
      <c r="I29">
        <f t="shared" si="2"/>
        <v>6490958.0426748097</v>
      </c>
      <c r="J29">
        <f t="shared" si="2"/>
        <v>12892243.440754082</v>
      </c>
      <c r="K29">
        <f t="shared" si="2"/>
        <v>3832886.9070229731</v>
      </c>
      <c r="L29">
        <f t="shared" si="2"/>
        <v>3290784.2201447291</v>
      </c>
      <c r="M29">
        <f t="shared" si="2"/>
        <v>5199710.9646848841</v>
      </c>
    </row>
    <row r="30" spans="2:13">
      <c r="B30">
        <f t="shared" ref="B30:M30" si="3">POWER(2,B8)</f>
        <v>3502612.6008100822</v>
      </c>
      <c r="C30">
        <f t="shared" si="3"/>
        <v>3913424.0085347947</v>
      </c>
      <c r="D30">
        <f t="shared" si="3"/>
        <v>5890668.7600873737</v>
      </c>
      <c r="E30">
        <f t="shared" si="3"/>
        <v>4023445.3327424349</v>
      </c>
      <c r="F30">
        <f t="shared" si="3"/>
        <v>103137947.52603249</v>
      </c>
      <c r="G30">
        <f t="shared" si="3"/>
        <v>3651353.7098351871</v>
      </c>
      <c r="H30">
        <f t="shared" si="3"/>
        <v>5690010.9570310768</v>
      </c>
      <c r="I30">
        <f t="shared" si="3"/>
        <v>6446121.7203770401</v>
      </c>
      <c r="J30">
        <f t="shared" si="3"/>
        <v>4621725.0351417335</v>
      </c>
      <c r="K30">
        <f t="shared" si="3"/>
        <v>308351366.7300781</v>
      </c>
      <c r="L30">
        <f t="shared" si="3"/>
        <v>306221428.25739461</v>
      </c>
      <c r="M30">
        <f t="shared" si="3"/>
        <v>599838964.78270137</v>
      </c>
    </row>
    <row r="31" spans="2:13">
      <c r="B31">
        <f t="shared" ref="B31:M31" si="4">POWER(2,B9)</f>
        <v>31091136.11471219</v>
      </c>
      <c r="C31">
        <f t="shared" si="4"/>
        <v>46155524.399926409</v>
      </c>
      <c r="D31">
        <f t="shared" si="4"/>
        <v>49468266.201287359</v>
      </c>
      <c r="E31">
        <f t="shared" si="4"/>
        <v>2904785.0912677599</v>
      </c>
      <c r="F31">
        <f t="shared" si="4"/>
        <v>3576209.9370819023</v>
      </c>
      <c r="G31">
        <f t="shared" si="4"/>
        <v>4107986.4718500315</v>
      </c>
      <c r="H31">
        <f t="shared" si="4"/>
        <v>2392354.9082608982</v>
      </c>
      <c r="I31">
        <f t="shared" si="4"/>
        <v>2617938.9072901127</v>
      </c>
      <c r="J31">
        <f t="shared" si="4"/>
        <v>2247671.8605049145</v>
      </c>
      <c r="K31">
        <f t="shared" si="4"/>
        <v>4686241.9123648601</v>
      </c>
      <c r="L31">
        <f t="shared" si="4"/>
        <v>31744426.97513409</v>
      </c>
      <c r="M31">
        <f t="shared" si="4"/>
        <v>3601084.4443126149</v>
      </c>
    </row>
    <row r="32" spans="2:13">
      <c r="B32">
        <f t="shared" ref="B32:M32" si="5">POWER(2,B10)</f>
        <v>3049201.3726433194</v>
      </c>
      <c r="C32">
        <f t="shared" si="5"/>
        <v>1813065.98371175</v>
      </c>
      <c r="D32">
        <f t="shared" si="5"/>
        <v>3113271.5751918522</v>
      </c>
      <c r="E32">
        <f t="shared" si="5"/>
        <v>3313673.4345138101</v>
      </c>
      <c r="F32">
        <f t="shared" si="5"/>
        <v>3336721.8559591942</v>
      </c>
      <c r="G32">
        <f t="shared" si="5"/>
        <v>3007222.1162868878</v>
      </c>
      <c r="H32">
        <f t="shared" si="5"/>
        <v>3576209.9370819023</v>
      </c>
      <c r="I32">
        <f t="shared" si="5"/>
        <v>2111738.8457125505</v>
      </c>
      <c r="J32">
        <f t="shared" si="5"/>
        <v>2904785.0912677599</v>
      </c>
      <c r="K32">
        <f t="shared" si="5"/>
        <v>3728076.4129876634</v>
      </c>
      <c r="L32">
        <f t="shared" si="5"/>
        <v>4817990.1051574759</v>
      </c>
      <c r="M32">
        <f t="shared" si="5"/>
        <v>2408995.052578738</v>
      </c>
    </row>
    <row r="33" spans="2:13">
      <c r="B33">
        <f t="shared" ref="B33:M33" si="6">POWER(2,B11)</f>
        <v>2171107.9055637936</v>
      </c>
      <c r="C33">
        <f t="shared" si="6"/>
        <v>3156731.226826611</v>
      </c>
      <c r="D33">
        <f t="shared" si="6"/>
        <v>5972899.431593583</v>
      </c>
      <c r="E33">
        <f t="shared" si="6"/>
        <v>3245479.0213374044</v>
      </c>
      <c r="F33">
        <f t="shared" si="6"/>
        <v>4526611.3092834586</v>
      </c>
      <c r="G33">
        <f t="shared" si="6"/>
        <v>3336721.8559591942</v>
      </c>
      <c r="H33">
        <f t="shared" si="6"/>
        <v>11459176.226131964</v>
      </c>
      <c r="I33">
        <f t="shared" si="6"/>
        <v>4464292.1137448568</v>
      </c>
      <c r="J33">
        <f t="shared" si="6"/>
        <v>5729588.1130659813</v>
      </c>
      <c r="K33">
        <f t="shared" si="6"/>
        <v>114773609703.34492</v>
      </c>
      <c r="L33">
        <f t="shared" si="6"/>
        <v>1</v>
      </c>
      <c r="M33">
        <f t="shared" si="6"/>
        <v>1</v>
      </c>
    </row>
    <row r="34" spans="2:13">
      <c r="B34">
        <f t="shared" ref="B34:M34" si="7">POWER(2,B12)</f>
        <v>7508014.4701869534</v>
      </c>
      <c r="C34">
        <f t="shared" si="7"/>
        <v>5729588.1130659813</v>
      </c>
      <c r="D34">
        <f t="shared" si="7"/>
        <v>38013275.293053672</v>
      </c>
      <c r="E34">
        <f t="shared" si="7"/>
        <v>4987896.1592843672</v>
      </c>
      <c r="F34">
        <f t="shared" si="7"/>
        <v>1</v>
      </c>
      <c r="G34">
        <f t="shared" si="7"/>
        <v>1</v>
      </c>
      <c r="H34">
        <f t="shared" si="7"/>
        <v>1</v>
      </c>
      <c r="I34">
        <f t="shared" si="7"/>
        <v>1</v>
      </c>
      <c r="J34">
        <f t="shared" si="7"/>
        <v>8744836.6211179029</v>
      </c>
      <c r="K34">
        <f t="shared" si="7"/>
        <v>5729588.1130659813</v>
      </c>
      <c r="L34">
        <f t="shared" si="7"/>
        <v>67108864</v>
      </c>
      <c r="M34">
        <f t="shared" si="7"/>
        <v>10471755.629160434</v>
      </c>
    </row>
    <row r="36" spans="2:13">
      <c r="B36" s="1" t="s">
        <v>1</v>
      </c>
    </row>
    <row r="37" spans="2:13">
      <c r="B37">
        <f>POWER(2,B15)</f>
        <v>6766601.5145448018</v>
      </c>
      <c r="C37">
        <f t="shared" ref="C37:M37" si="8">POWER(2,C15)</f>
        <v>23562675.040349498</v>
      </c>
      <c r="D37">
        <f t="shared" si="8"/>
        <v>23562675.040349498</v>
      </c>
      <c r="E37">
        <f t="shared" si="8"/>
        <v>187951.38226793043</v>
      </c>
      <c r="F37">
        <f t="shared" si="8"/>
        <v>520666.47824769199</v>
      </c>
      <c r="G37">
        <f t="shared" si="8"/>
        <v>912838.42745879665</v>
      </c>
      <c r="H37">
        <f t="shared" si="8"/>
        <v>204253.31957052226</v>
      </c>
      <c r="I37">
        <f t="shared" si="8"/>
        <v>231395.29425961751</v>
      </c>
      <c r="J37">
        <f t="shared" si="8"/>
        <v>292890.11952280416</v>
      </c>
      <c r="K37">
        <f t="shared" si="8"/>
        <v>6056278.0004967935</v>
      </c>
      <c r="L37">
        <f t="shared" si="8"/>
        <v>7456152.8259753278</v>
      </c>
      <c r="M37">
        <f t="shared" si="8"/>
        <v>4987896.1592843672</v>
      </c>
    </row>
    <row r="38" spans="2:13">
      <c r="B38">
        <f t="shared" ref="B38:M38" si="9">POWER(2,B16)</f>
        <v>1273175.615099421</v>
      </c>
      <c r="C38">
        <f t="shared" si="9"/>
        <v>159146.9518874276</v>
      </c>
      <c r="D38">
        <f t="shared" si="9"/>
        <v>875653.15020252042</v>
      </c>
      <c r="E38">
        <f t="shared" si="9"/>
        <v>311743.50995527342</v>
      </c>
      <c r="F38">
        <f t="shared" si="9"/>
        <v>839982.64796341432</v>
      </c>
      <c r="G38">
        <f t="shared" si="9"/>
        <v>894052.48427047709</v>
      </c>
      <c r="H38">
        <f t="shared" si="9"/>
        <v>4165331.8259815373</v>
      </c>
      <c r="I38">
        <f t="shared" si="9"/>
        <v>3502612.6008100822</v>
      </c>
      <c r="J38">
        <f t="shared" si="9"/>
        <v>2156110.9677994219</v>
      </c>
      <c r="K38">
        <f t="shared" si="9"/>
        <v>1308969.4536450561</v>
      </c>
      <c r="L38">
        <f t="shared" si="9"/>
        <v>402882.60752356489</v>
      </c>
      <c r="M38">
        <f t="shared" si="9"/>
        <v>1943196.0071695147</v>
      </c>
    </row>
    <row r="39" spans="2:13">
      <c r="B39">
        <f t="shared" ref="B39:M39" si="10">POWER(2,B17)</f>
        <v>4107986.4718500315</v>
      </c>
      <c r="C39">
        <f t="shared" si="10"/>
        <v>2025715.3040773969</v>
      </c>
      <c r="D39">
        <f t="shared" si="10"/>
        <v>7152419.8741638055</v>
      </c>
      <c r="E39">
        <f t="shared" si="10"/>
        <v>2691539.187925837</v>
      </c>
      <c r="F39">
        <f t="shared" si="10"/>
        <v>561917.96512622852</v>
      </c>
      <c r="G39">
        <f t="shared" si="10"/>
        <v>565826.41366043221</v>
      </c>
      <c r="H39">
        <f t="shared" si="10"/>
        <v>34022834.415369876</v>
      </c>
      <c r="I39">
        <f t="shared" si="10"/>
        <v>1997826.6828738376</v>
      </c>
      <c r="J39">
        <f t="shared" si="10"/>
        <v>1063213.5754803082</v>
      </c>
      <c r="K39">
        <f t="shared" si="10"/>
        <v>711251.36962888576</v>
      </c>
      <c r="L39">
        <f t="shared" si="10"/>
        <v>450135.55553907756</v>
      </c>
      <c r="M39">
        <f t="shared" si="10"/>
        <v>9770493.4813179541</v>
      </c>
    </row>
    <row r="40" spans="2:13">
      <c r="B40">
        <f t="shared" ref="B40:M40" si="11">POWER(2,B18)</f>
        <v>561917.96512622852</v>
      </c>
      <c r="C40">
        <f t="shared" si="11"/>
        <v>1851162.3540769406</v>
      </c>
      <c r="D40">
        <f t="shared" si="11"/>
        <v>7456152.8259753278</v>
      </c>
      <c r="E40">
        <f t="shared" si="11"/>
        <v>1100707.7212467405</v>
      </c>
      <c r="F40">
        <f t="shared" si="11"/>
        <v>674853916.77573144</v>
      </c>
      <c r="G40">
        <f t="shared" si="11"/>
        <v>431798.8872611812</v>
      </c>
      <c r="H40">
        <f t="shared" si="11"/>
        <v>322737.12109188997</v>
      </c>
      <c r="I40">
        <f t="shared" si="11"/>
        <v>558036.51421810698</v>
      </c>
      <c r="J40">
        <f t="shared" si="11"/>
        <v>422912.59465905</v>
      </c>
      <c r="K40">
        <f t="shared" si="11"/>
        <v>71142863849.514236</v>
      </c>
      <c r="L40">
        <f t="shared" si="11"/>
        <v>34259481.943217479</v>
      </c>
      <c r="M40">
        <f t="shared" si="11"/>
        <v>42178369.7984832</v>
      </c>
    </row>
    <row r="41" spans="2:13">
      <c r="B41">
        <f t="shared" ref="B41:M41" si="12">POWER(2,B19)</f>
        <v>6269852.1829465032</v>
      </c>
      <c r="C41">
        <f t="shared" si="12"/>
        <v>12714752.115561685</v>
      </c>
      <c r="D41">
        <f t="shared" si="12"/>
        <v>12196805.49057328</v>
      </c>
      <c r="E41">
        <f t="shared" si="12"/>
        <v>254975.65853444629</v>
      </c>
      <c r="F41">
        <f t="shared" si="12"/>
        <v>7404649.4163077502</v>
      </c>
      <c r="G41">
        <f t="shared" si="12"/>
        <v>517069.97217341396</v>
      </c>
      <c r="H41">
        <f t="shared" si="12"/>
        <v>391865.76143415633</v>
      </c>
      <c r="I41">
        <f t="shared" si="12"/>
        <v>502930.66659280425</v>
      </c>
      <c r="J41">
        <f t="shared" si="12"/>
        <v>378517.37503104948</v>
      </c>
      <c r="K41">
        <f t="shared" si="12"/>
        <v>721180.06874884979</v>
      </c>
      <c r="L41">
        <f t="shared" si="12"/>
        <v>854200795.12555277</v>
      </c>
      <c r="M41">
        <f t="shared" si="12"/>
        <v>535304.40536277287</v>
      </c>
    </row>
    <row r="42" spans="2:13">
      <c r="B42">
        <f t="shared" ref="B42:M42" si="13">POWER(2,B20)</f>
        <v>39081973.925271824</v>
      </c>
      <c r="C42">
        <f t="shared" si="13"/>
        <v>659037.02810129966</v>
      </c>
      <c r="D42">
        <f t="shared" si="13"/>
        <v>561917.96512622852</v>
      </c>
      <c r="E42">
        <f t="shared" si="13"/>
        <v>397336.00361130171</v>
      </c>
      <c r="F42">
        <f t="shared" si="13"/>
        <v>2493948.0796421836</v>
      </c>
      <c r="G42">
        <f t="shared" si="13"/>
        <v>383801.2806779698</v>
      </c>
      <c r="H42">
        <f t="shared" si="13"/>
        <v>397336.00361130171</v>
      </c>
      <c r="I42">
        <f t="shared" si="13"/>
        <v>248003.33574323493</v>
      </c>
      <c r="J42">
        <f t="shared" si="13"/>
        <v>299044.36353261216</v>
      </c>
      <c r="K42">
        <f t="shared" si="13"/>
        <v>360590.03437442484</v>
      </c>
      <c r="L42">
        <f t="shared" si="13"/>
        <v>472514.80254130712</v>
      </c>
      <c r="M42">
        <f t="shared" si="13"/>
        <v>185363.80004736609</v>
      </c>
    </row>
    <row r="43" spans="2:13">
      <c r="B43">
        <f t="shared" ref="B43:M43" si="14">POWER(2,B21)</f>
        <v>292890.11952280416</v>
      </c>
      <c r="C43">
        <f t="shared" si="14"/>
        <v>482443.34297081374</v>
      </c>
      <c r="D43">
        <f t="shared" si="14"/>
        <v>2068279.8886936563</v>
      </c>
      <c r="E43">
        <f t="shared" si="14"/>
        <v>2599855.482342442</v>
      </c>
      <c r="F43">
        <f t="shared" si="14"/>
        <v>2201415.4424934811</v>
      </c>
      <c r="G43">
        <f t="shared" si="14"/>
        <v>324981.93529280514</v>
      </c>
      <c r="H43">
        <f t="shared" si="14"/>
        <v>2564062.503642472</v>
      </c>
      <c r="I43">
        <f t="shared" si="14"/>
        <v>3832886.9070229731</v>
      </c>
      <c r="J43">
        <f t="shared" si="14"/>
        <v>636587.8075497105</v>
      </c>
      <c r="K43">
        <f t="shared" si="14"/>
        <v>1</v>
      </c>
      <c r="L43">
        <f t="shared" si="14"/>
        <v>117185247218.29993</v>
      </c>
      <c r="M43">
        <f t="shared" si="14"/>
        <v>1</v>
      </c>
    </row>
    <row r="44" spans="2:13">
      <c r="B44">
        <f t="shared" ref="B44:M44" si="15">POWER(2,B22)</f>
        <v>593957.42645396327</v>
      </c>
      <c r="C44">
        <f t="shared" si="15"/>
        <v>938501.80877336895</v>
      </c>
      <c r="D44">
        <f t="shared" si="15"/>
        <v>2599855.482342442</v>
      </c>
      <c r="E44">
        <f t="shared" si="15"/>
        <v>375902.76453586086</v>
      </c>
      <c r="F44">
        <f t="shared" si="15"/>
        <v>1</v>
      </c>
      <c r="G44">
        <f t="shared" si="15"/>
        <v>1</v>
      </c>
      <c r="H44">
        <f t="shared" si="15"/>
        <v>1</v>
      </c>
      <c r="I44">
        <f t="shared" si="15"/>
        <v>1</v>
      </c>
      <c r="J44">
        <f t="shared" si="15"/>
        <v>2126427.1509606168</v>
      </c>
      <c r="K44">
        <f t="shared" si="15"/>
        <v>108265624.23271687</v>
      </c>
      <c r="L44">
        <f t="shared" si="15"/>
        <v>19271960.420629941</v>
      </c>
      <c r="M44">
        <f t="shared" si="15"/>
        <v>3134926.0914732516</v>
      </c>
    </row>
    <row r="47" spans="2:13">
      <c r="B47" s="1" t="s">
        <v>2</v>
      </c>
    </row>
    <row r="48" spans="2:13">
      <c r="B48">
        <f>B27/B37</f>
        <v>1.7171308728755037</v>
      </c>
      <c r="C48">
        <f t="shared" ref="C48:M48" si="16">C27/C37</f>
        <v>3.5308119851626221</v>
      </c>
      <c r="D48">
        <f t="shared" si="16"/>
        <v>2.4622888266898353</v>
      </c>
      <c r="E48">
        <f t="shared" si="16"/>
        <v>16.912288648982095</v>
      </c>
      <c r="F48">
        <f t="shared" si="16"/>
        <v>9.2535054712422955</v>
      </c>
      <c r="G48">
        <f t="shared" si="16"/>
        <v>14.420007401773244</v>
      </c>
      <c r="H48">
        <f t="shared" si="16"/>
        <v>9.5798296369514127</v>
      </c>
      <c r="I48">
        <f t="shared" si="16"/>
        <v>15.136922347609508</v>
      </c>
      <c r="J48">
        <f t="shared" si="16"/>
        <v>11.392401564776582</v>
      </c>
      <c r="K48">
        <f t="shared" si="16"/>
        <v>8.1680970056575184</v>
      </c>
      <c r="L48">
        <f t="shared" si="16"/>
        <v>9.781122221536549</v>
      </c>
      <c r="M48">
        <f t="shared" si="16"/>
        <v>14.621303203670402</v>
      </c>
    </row>
    <row r="49" spans="2:13">
      <c r="B49">
        <f t="shared" ref="B49:M49" si="17">B28/B38</f>
        <v>9.7135590751603473</v>
      </c>
      <c r="C49">
        <f t="shared" si="17"/>
        <v>18.000935755020926</v>
      </c>
      <c r="D49">
        <f t="shared" si="17"/>
        <v>8.1116758383202541</v>
      </c>
      <c r="E49">
        <f t="shared" si="17"/>
        <v>12.72858374007869</v>
      </c>
      <c r="F49">
        <f t="shared" si="17"/>
        <v>8.5149614596268801</v>
      </c>
      <c r="G49">
        <f t="shared" si="17"/>
        <v>7.835362380695404</v>
      </c>
      <c r="H49">
        <f t="shared" si="17"/>
        <v>9.4479412914362388</v>
      </c>
      <c r="I49">
        <f t="shared" si="17"/>
        <v>9.3178686917476536</v>
      </c>
      <c r="J49">
        <f t="shared" si="17"/>
        <v>14.123247940650465</v>
      </c>
      <c r="K49">
        <f t="shared" si="17"/>
        <v>2.8284271247461881</v>
      </c>
      <c r="L49">
        <f t="shared" si="17"/>
        <v>11.080875744887392</v>
      </c>
      <c r="M49">
        <f t="shared" si="17"/>
        <v>14.420007401773269</v>
      </c>
    </row>
    <row r="50" spans="2:13">
      <c r="B50">
        <f t="shared" ref="B50:M50" si="18">B29/B39</f>
        <v>11.471641984126597</v>
      </c>
      <c r="C50" s="3">
        <f t="shared" si="18"/>
        <v>9.7811222215365312</v>
      </c>
      <c r="D50">
        <f t="shared" si="18"/>
        <v>6.4531340737770213</v>
      </c>
      <c r="E50">
        <f t="shared" si="18"/>
        <v>2.7894873327008125</v>
      </c>
      <c r="F50">
        <f t="shared" si="18"/>
        <v>6.4531340737769982</v>
      </c>
      <c r="G50">
        <f t="shared" si="18"/>
        <v>10.267407180503245</v>
      </c>
      <c r="H50">
        <f t="shared" si="18"/>
        <v>0.37631168685276706</v>
      </c>
      <c r="I50">
        <f t="shared" si="18"/>
        <v>3.2490095854249397</v>
      </c>
      <c r="J50">
        <f t="shared" si="18"/>
        <v>12.125732532083212</v>
      </c>
      <c r="K50">
        <f t="shared" si="18"/>
        <v>5.388934307462752</v>
      </c>
      <c r="L50">
        <f t="shared" si="18"/>
        <v>7.310651601835187</v>
      </c>
      <c r="M50">
        <f t="shared" si="18"/>
        <v>0.53218509122668067</v>
      </c>
    </row>
    <row r="51" spans="2:13">
      <c r="B51">
        <f t="shared" ref="B51:M51" si="19">B30/B40</f>
        <v>6.233316637283985</v>
      </c>
      <c r="C51">
        <f t="shared" si="19"/>
        <v>2.1140360811227579</v>
      </c>
      <c r="D51">
        <f t="shared" si="19"/>
        <v>0.790041311863377</v>
      </c>
      <c r="E51">
        <f t="shared" si="19"/>
        <v>3.6553258009176059</v>
      </c>
      <c r="F51">
        <f t="shared" si="19"/>
        <v>0.15283003471150849</v>
      </c>
      <c r="G51">
        <f t="shared" si="19"/>
        <v>8.4561443244910475</v>
      </c>
      <c r="H51">
        <f t="shared" si="19"/>
        <v>17.630481854025749</v>
      </c>
      <c r="I51">
        <f t="shared" si="19"/>
        <v>11.55143356417998</v>
      </c>
      <c r="J51">
        <f t="shared" si="19"/>
        <v>10.928322054035172</v>
      </c>
      <c r="K51" s="2">
        <f t="shared" si="19"/>
        <v>4.3342557502650146E-3</v>
      </c>
      <c r="L51">
        <f t="shared" si="19"/>
        <v>8.9382971045777531</v>
      </c>
      <c r="M51">
        <f t="shared" si="19"/>
        <v>14.2214828986651</v>
      </c>
    </row>
    <row r="52" spans="2:13">
      <c r="B52">
        <f t="shared" ref="B52:M52" si="20">B31/B41</f>
        <v>4.9588307997559484</v>
      </c>
      <c r="C52">
        <f t="shared" si="20"/>
        <v>3.6300766212686364</v>
      </c>
      <c r="D52">
        <f t="shared" si="20"/>
        <v>4.0558379191601119</v>
      </c>
      <c r="E52">
        <f>E31/E41</f>
        <v>11.392401564776561</v>
      </c>
      <c r="F52">
        <f t="shared" si="20"/>
        <v>0.48296816446242252</v>
      </c>
      <c r="G52">
        <f t="shared" si="20"/>
        <v>7.9447399634962803</v>
      </c>
      <c r="H52">
        <f t="shared" si="20"/>
        <v>6.105036835842256</v>
      </c>
      <c r="I52">
        <f t="shared" si="20"/>
        <v>5.2053674217677326</v>
      </c>
      <c r="J52">
        <f t="shared" si="20"/>
        <v>5.9380942825161984</v>
      </c>
      <c r="K52">
        <f t="shared" si="20"/>
        <v>6.4980191708498793</v>
      </c>
      <c r="L52" s="2">
        <f t="shared" si="20"/>
        <v>3.7162722343835101E-2</v>
      </c>
      <c r="M52">
        <f t="shared" si="20"/>
        <v>6.7271713220297142</v>
      </c>
    </row>
    <row r="53" spans="2:13">
      <c r="B53">
        <f t="shared" ref="B53:M53" si="21">B32/B42</f>
        <v>7.8020659306350826E-2</v>
      </c>
      <c r="C53">
        <f t="shared" si="21"/>
        <v>2.7510836362794873</v>
      </c>
      <c r="D53">
        <f t="shared" si="21"/>
        <v>5.5404378724436958</v>
      </c>
      <c r="E53">
        <f t="shared" si="21"/>
        <v>8.3397260867289731</v>
      </c>
      <c r="F53">
        <f t="shared" si="21"/>
        <v>1.3379275547861151</v>
      </c>
      <c r="G53">
        <f t="shared" si="21"/>
        <v>7.8353623806954182</v>
      </c>
      <c r="H53">
        <f>H32/H42</f>
        <v>9.000467877510463</v>
      </c>
      <c r="I53">
        <f t="shared" si="21"/>
        <v>8.5149614596268783</v>
      </c>
      <c r="J53">
        <f t="shared" si="21"/>
        <v>9.7135590751603651</v>
      </c>
      <c r="K53">
        <f t="shared" si="21"/>
        <v>10.338822645099924</v>
      </c>
      <c r="L53">
        <f t="shared" si="21"/>
        <v>10.196485018554077</v>
      </c>
      <c r="M53">
        <f t="shared" si="21"/>
        <v>12.996038341699762</v>
      </c>
    </row>
    <row r="54" spans="2:13">
      <c r="B54">
        <f t="shared" ref="B54:M54" si="22">B33/B43</f>
        <v>7.4127044951229673</v>
      </c>
      <c r="C54">
        <f t="shared" si="22"/>
        <v>6.5432164684622522</v>
      </c>
      <c r="D54">
        <f t="shared" si="22"/>
        <v>2.8878583910449946</v>
      </c>
      <c r="E54">
        <f t="shared" si="22"/>
        <v>1.2483305489016114</v>
      </c>
      <c r="F54">
        <f t="shared" si="22"/>
        <v>2.0562276533121318</v>
      </c>
      <c r="G54">
        <f t="shared" si="22"/>
        <v>10.267407180503263</v>
      </c>
      <c r="H54">
        <f t="shared" si="22"/>
        <v>4.4691485522888836</v>
      </c>
      <c r="I54">
        <f t="shared" si="22"/>
        <v>1.1647335864684565</v>
      </c>
      <c r="J54">
        <f t="shared" si="22"/>
        <v>9.0004678775104612</v>
      </c>
      <c r="K54" s="2">
        <f t="shared" si="22"/>
        <v>114773609703.34492</v>
      </c>
      <c r="L54" s="2">
        <f t="shared" si="22"/>
        <v>8.533497379044122E-12</v>
      </c>
      <c r="M54">
        <f t="shared" si="22"/>
        <v>1</v>
      </c>
    </row>
    <row r="55" spans="2:13">
      <c r="B55">
        <f t="shared" ref="B55:M55" si="23">B34/B44</f>
        <v>12.640660989814037</v>
      </c>
      <c r="C55">
        <f t="shared" si="23"/>
        <v>6.1050368358422338</v>
      </c>
      <c r="D55">
        <f t="shared" si="23"/>
        <v>14.621303203670427</v>
      </c>
      <c r="E55">
        <f t="shared" si="23"/>
        <v>13.26911273303106</v>
      </c>
      <c r="F55">
        <f t="shared" si="23"/>
        <v>1</v>
      </c>
      <c r="G55">
        <f t="shared" si="23"/>
        <v>1</v>
      </c>
      <c r="H55">
        <f t="shared" si="23"/>
        <v>1</v>
      </c>
      <c r="I55">
        <f t="shared" si="23"/>
        <v>1</v>
      </c>
      <c r="J55">
        <f t="shared" si="23"/>
        <v>4.1124553066242635</v>
      </c>
      <c r="K55" s="2">
        <f t="shared" si="23"/>
        <v>5.292158202265787E-2</v>
      </c>
      <c r="L55">
        <f t="shared" si="23"/>
        <v>3.4822022531844956</v>
      </c>
      <c r="M55">
        <f t="shared" si="23"/>
        <v>3.3403516777134787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54"/>
  <sheetViews>
    <sheetView topLeftCell="A24" workbookViewId="0">
      <selection activeCell="C60" sqref="C60"/>
    </sheetView>
  </sheetViews>
  <sheetFormatPr baseColWidth="10" defaultRowHeight="15" x14ac:dyDescent="0"/>
  <cols>
    <col min="2" max="2" width="12.1640625" bestFit="1" customWidth="1"/>
    <col min="3" max="3" width="11" bestFit="1" customWidth="1"/>
    <col min="4" max="5" width="12.1640625" bestFit="1" customWidth="1"/>
    <col min="6" max="6" width="11" bestFit="1" customWidth="1"/>
  </cols>
  <sheetData>
    <row r="3" spans="2:17">
      <c r="B3" s="1" t="s">
        <v>0</v>
      </c>
    </row>
    <row r="4" spans="2:17">
      <c r="B4">
        <v>25.61</v>
      </c>
      <c r="C4">
        <v>26.01</v>
      </c>
      <c r="D4">
        <v>27.01</v>
      </c>
      <c r="E4">
        <v>26.93</v>
      </c>
      <c r="F4">
        <v>25.48</v>
      </c>
      <c r="G4">
        <v>25.21</v>
      </c>
      <c r="H4">
        <v>18.34</v>
      </c>
      <c r="I4">
        <v>18.29</v>
      </c>
      <c r="J4">
        <v>21.33</v>
      </c>
      <c r="K4">
        <v>21.29</v>
      </c>
      <c r="M4">
        <f>(B4+C4)/2</f>
        <v>25.810000000000002</v>
      </c>
      <c r="N4">
        <f>(E4+D4)/2</f>
        <v>26.97</v>
      </c>
      <c r="O4">
        <f>(F4+G4)/2</f>
        <v>25.344999999999999</v>
      </c>
      <c r="P4">
        <f>(I4+H4)/2</f>
        <v>18.314999999999998</v>
      </c>
      <c r="Q4">
        <f>(K4+J4)/2</f>
        <v>21.31</v>
      </c>
    </row>
    <row r="5" spans="2:17">
      <c r="B5">
        <v>24.16</v>
      </c>
      <c r="C5">
        <v>24.6</v>
      </c>
      <c r="D5">
        <v>24.62</v>
      </c>
      <c r="E5">
        <v>24.62</v>
      </c>
      <c r="F5">
        <v>26.73</v>
      </c>
      <c r="G5">
        <v>26.53</v>
      </c>
      <c r="H5">
        <v>23.95</v>
      </c>
      <c r="I5">
        <v>24.05</v>
      </c>
      <c r="J5">
        <v>24.28</v>
      </c>
      <c r="K5">
        <v>24.27</v>
      </c>
      <c r="M5">
        <f t="shared" ref="M5:M10" si="0">(B5+C5)/2</f>
        <v>24.380000000000003</v>
      </c>
      <c r="N5">
        <f t="shared" ref="N5:N21" si="1">(E5+D5)/2</f>
        <v>24.62</v>
      </c>
      <c r="O5">
        <f t="shared" ref="O5:O17" si="2">(F5+G5)/2</f>
        <v>26.630000000000003</v>
      </c>
      <c r="P5">
        <f t="shared" ref="P5:P7" si="3">(I5+H5)/2</f>
        <v>24</v>
      </c>
      <c r="Q5">
        <f t="shared" ref="Q5:Q7" si="4">(K5+J5)/2</f>
        <v>24.274999999999999</v>
      </c>
    </row>
    <row r="6" spans="2:17">
      <c r="B6">
        <v>23.9</v>
      </c>
      <c r="C6">
        <v>24.02</v>
      </c>
      <c r="D6">
        <v>23.81</v>
      </c>
      <c r="E6">
        <v>23.95</v>
      </c>
      <c r="F6">
        <v>27.92</v>
      </c>
      <c r="G6">
        <v>27.81</v>
      </c>
      <c r="H6">
        <v>22.31</v>
      </c>
      <c r="I6">
        <v>22.11</v>
      </c>
      <c r="J6">
        <v>22.44</v>
      </c>
      <c r="K6">
        <v>22.73</v>
      </c>
      <c r="M6">
        <f t="shared" si="0"/>
        <v>23.96</v>
      </c>
      <c r="N6">
        <f t="shared" si="1"/>
        <v>23.88</v>
      </c>
      <c r="O6">
        <f t="shared" si="2"/>
        <v>27.865000000000002</v>
      </c>
      <c r="P6">
        <f t="shared" si="3"/>
        <v>22.21</v>
      </c>
      <c r="Q6">
        <f t="shared" si="4"/>
        <v>22.585000000000001</v>
      </c>
    </row>
    <row r="7" spans="2:17">
      <c r="B7">
        <v>22.16</v>
      </c>
      <c r="C7">
        <v>22.35</v>
      </c>
      <c r="D7">
        <v>21.91</v>
      </c>
      <c r="E7">
        <v>21.88</v>
      </c>
      <c r="F7">
        <v>24.8</v>
      </c>
      <c r="G7">
        <v>24.75</v>
      </c>
      <c r="H7">
        <v>26.01</v>
      </c>
      <c r="I7">
        <v>26.1</v>
      </c>
      <c r="J7">
        <v>23.19</v>
      </c>
      <c r="K7">
        <v>23.32</v>
      </c>
      <c r="M7">
        <f t="shared" si="0"/>
        <v>22.255000000000003</v>
      </c>
      <c r="N7">
        <f t="shared" si="1"/>
        <v>21.895</v>
      </c>
      <c r="O7">
        <f t="shared" si="2"/>
        <v>24.774999999999999</v>
      </c>
      <c r="P7">
        <f t="shared" si="3"/>
        <v>26.055</v>
      </c>
      <c r="Q7">
        <f t="shared" si="4"/>
        <v>23.255000000000003</v>
      </c>
    </row>
    <row r="8" spans="2:17">
      <c r="B8">
        <v>22.13</v>
      </c>
      <c r="C8">
        <v>22.26</v>
      </c>
      <c r="D8">
        <v>24.24</v>
      </c>
      <c r="E8">
        <v>24.18</v>
      </c>
      <c r="H8">
        <v>26.58</v>
      </c>
      <c r="I8">
        <v>24.04</v>
      </c>
      <c r="M8">
        <f t="shared" si="0"/>
        <v>22.195</v>
      </c>
      <c r="N8">
        <f t="shared" si="1"/>
        <v>24.21</v>
      </c>
      <c r="P8">
        <f>H8</f>
        <v>26.58</v>
      </c>
      <c r="Q8">
        <f>I8</f>
        <v>24.04</v>
      </c>
    </row>
    <row r="9" spans="2:17">
      <c r="B9">
        <v>22.83</v>
      </c>
      <c r="C9">
        <v>22.92</v>
      </c>
      <c r="D9">
        <v>22.73</v>
      </c>
      <c r="E9">
        <v>22.73</v>
      </c>
      <c r="K9" s="3"/>
      <c r="M9">
        <f t="shared" si="0"/>
        <v>22.875</v>
      </c>
      <c r="N9">
        <f t="shared" si="1"/>
        <v>22.73</v>
      </c>
    </row>
    <row r="10" spans="2:17">
      <c r="B10">
        <v>21.23</v>
      </c>
      <c r="C10">
        <v>21.46</v>
      </c>
      <c r="D10">
        <v>21.85</v>
      </c>
      <c r="E10">
        <v>21.88</v>
      </c>
      <c r="K10" s="3"/>
      <c r="M10">
        <f t="shared" si="0"/>
        <v>21.344999999999999</v>
      </c>
      <c r="N10">
        <f t="shared" si="1"/>
        <v>21.865000000000002</v>
      </c>
    </row>
    <row r="11" spans="2:17">
      <c r="B11">
        <v>22.14</v>
      </c>
      <c r="C11">
        <v>22.04</v>
      </c>
      <c r="D11">
        <v>21.63</v>
      </c>
      <c r="E11">
        <v>21.69</v>
      </c>
      <c r="K11" s="3"/>
      <c r="M11">
        <f>(B11+C11)/2</f>
        <v>22.09</v>
      </c>
      <c r="N11">
        <f t="shared" si="1"/>
        <v>21.66</v>
      </c>
    </row>
    <row r="12" spans="2:17">
      <c r="K12" s="3"/>
    </row>
    <row r="13" spans="2:17">
      <c r="B13" s="1" t="s">
        <v>1</v>
      </c>
      <c r="K13" s="3"/>
    </row>
    <row r="14" spans="2:17">
      <c r="B14">
        <v>23.71</v>
      </c>
      <c r="C14">
        <v>24.06</v>
      </c>
      <c r="D14">
        <v>23.99</v>
      </c>
      <c r="E14">
        <v>24</v>
      </c>
      <c r="F14">
        <v>24.08</v>
      </c>
      <c r="G14">
        <v>23.88</v>
      </c>
      <c r="H14">
        <v>17.13</v>
      </c>
      <c r="I14">
        <v>17.07</v>
      </c>
      <c r="J14">
        <v>20.25</v>
      </c>
      <c r="K14">
        <v>20.21</v>
      </c>
      <c r="M14">
        <f t="shared" ref="M14:M21" si="5">(B14+C14)/2</f>
        <v>23.884999999999998</v>
      </c>
      <c r="N14">
        <f t="shared" si="1"/>
        <v>23.994999999999997</v>
      </c>
      <c r="O14">
        <f t="shared" si="2"/>
        <v>23.979999999999997</v>
      </c>
      <c r="P14">
        <f>(H14+I14)/2</f>
        <v>17.100000000000001</v>
      </c>
      <c r="Q14">
        <f>(J14+K14)/2</f>
        <v>20.23</v>
      </c>
    </row>
    <row r="15" spans="2:17">
      <c r="B15">
        <v>21.5</v>
      </c>
      <c r="C15">
        <v>21.56</v>
      </c>
      <c r="D15">
        <v>23.12</v>
      </c>
      <c r="E15">
        <v>23.12</v>
      </c>
      <c r="F15">
        <v>23.3</v>
      </c>
      <c r="G15">
        <v>23.4</v>
      </c>
      <c r="H15">
        <v>21.97</v>
      </c>
      <c r="I15">
        <v>21.09</v>
      </c>
      <c r="J15">
        <v>22.06</v>
      </c>
      <c r="K15">
        <v>22.02</v>
      </c>
      <c r="M15">
        <f>(C15+B15)/2</f>
        <v>21.53</v>
      </c>
      <c r="N15">
        <f>(D15+E15)/2</f>
        <v>23.12</v>
      </c>
      <c r="O15">
        <f t="shared" si="2"/>
        <v>23.35</v>
      </c>
      <c r="P15">
        <f t="shared" ref="P15:P17" si="6">(H15+I15)/2</f>
        <v>21.53</v>
      </c>
      <c r="Q15">
        <f t="shared" ref="Q15:Q17" si="7">(J15+K15)/2</f>
        <v>22.04</v>
      </c>
    </row>
    <row r="16" spans="2:17">
      <c r="B16">
        <v>21.1</v>
      </c>
      <c r="C16">
        <v>21.28</v>
      </c>
      <c r="D16">
        <v>21.48</v>
      </c>
      <c r="E16">
        <v>21.72</v>
      </c>
      <c r="F16">
        <v>25.35</v>
      </c>
      <c r="G16">
        <v>25.98</v>
      </c>
      <c r="H16">
        <v>19.82</v>
      </c>
      <c r="I16">
        <v>19.579999999999998</v>
      </c>
      <c r="J16">
        <v>19.3</v>
      </c>
      <c r="K16">
        <v>19.68</v>
      </c>
      <c r="M16">
        <f t="shared" si="5"/>
        <v>21.19</v>
      </c>
      <c r="N16">
        <f t="shared" si="1"/>
        <v>21.6</v>
      </c>
      <c r="O16">
        <f t="shared" si="2"/>
        <v>25.664999999999999</v>
      </c>
      <c r="P16">
        <f t="shared" si="6"/>
        <v>19.7</v>
      </c>
      <c r="Q16">
        <f t="shared" si="7"/>
        <v>19.490000000000002</v>
      </c>
    </row>
    <row r="17" spans="2:17">
      <c r="B17">
        <v>19.7</v>
      </c>
      <c r="C17">
        <v>20.9</v>
      </c>
      <c r="D17">
        <v>19.309999999999999</v>
      </c>
      <c r="E17">
        <v>19.260000000000002</v>
      </c>
      <c r="F17">
        <v>21.68</v>
      </c>
      <c r="G17">
        <v>21.63</v>
      </c>
      <c r="H17">
        <v>23</v>
      </c>
      <c r="I17">
        <v>23.05</v>
      </c>
      <c r="J17">
        <v>20.75</v>
      </c>
      <c r="K17">
        <v>20.9</v>
      </c>
      <c r="M17">
        <f t="shared" si="5"/>
        <v>20.299999999999997</v>
      </c>
      <c r="N17">
        <f t="shared" si="1"/>
        <v>19.285</v>
      </c>
      <c r="O17">
        <f t="shared" si="2"/>
        <v>21.655000000000001</v>
      </c>
      <c r="P17">
        <f t="shared" si="6"/>
        <v>23.024999999999999</v>
      </c>
      <c r="Q17">
        <f t="shared" si="7"/>
        <v>20.824999999999999</v>
      </c>
    </row>
    <row r="18" spans="2:17">
      <c r="B18">
        <v>19.579999999999998</v>
      </c>
      <c r="C18">
        <v>19.79</v>
      </c>
      <c r="D18">
        <v>22.07</v>
      </c>
      <c r="E18">
        <v>22</v>
      </c>
      <c r="H18">
        <v>24.07</v>
      </c>
      <c r="I18">
        <v>21.68</v>
      </c>
      <c r="K18" s="3"/>
      <c r="M18">
        <f t="shared" si="5"/>
        <v>19.684999999999999</v>
      </c>
      <c r="N18">
        <f t="shared" si="1"/>
        <v>22.035</v>
      </c>
      <c r="P18">
        <f>H18</f>
        <v>24.07</v>
      </c>
      <c r="Q18">
        <f>I18</f>
        <v>21.68</v>
      </c>
    </row>
    <row r="19" spans="2:17">
      <c r="B19">
        <v>20.23</v>
      </c>
      <c r="C19">
        <v>20.51</v>
      </c>
      <c r="D19">
        <v>19.57</v>
      </c>
      <c r="E19">
        <v>19.559999999999999</v>
      </c>
      <c r="K19" s="3"/>
      <c r="M19">
        <f t="shared" si="5"/>
        <v>20.37</v>
      </c>
      <c r="N19">
        <f t="shared" si="1"/>
        <v>19.564999999999998</v>
      </c>
    </row>
    <row r="20" spans="2:17">
      <c r="B20">
        <v>19.309999999999999</v>
      </c>
      <c r="C20">
        <v>19.53</v>
      </c>
      <c r="D20">
        <v>21.21</v>
      </c>
      <c r="E20">
        <v>21.24</v>
      </c>
      <c r="K20" s="3"/>
      <c r="M20">
        <f t="shared" si="5"/>
        <v>19.420000000000002</v>
      </c>
      <c r="N20">
        <f t="shared" si="1"/>
        <v>21.225000000000001</v>
      </c>
    </row>
    <row r="21" spans="2:17">
      <c r="B21">
        <v>19.93</v>
      </c>
      <c r="C21">
        <v>19.98</v>
      </c>
      <c r="D21">
        <v>20.11</v>
      </c>
      <c r="E21">
        <v>20.12</v>
      </c>
      <c r="K21" s="3"/>
      <c r="M21">
        <f t="shared" si="5"/>
        <v>19.954999999999998</v>
      </c>
      <c r="N21">
        <f t="shared" si="1"/>
        <v>20.115000000000002</v>
      </c>
    </row>
    <row r="25" spans="2:17">
      <c r="B25" s="1" t="s">
        <v>0</v>
      </c>
    </row>
    <row r="26" spans="2:17">
      <c r="B26">
        <f>POWER(2,M4)</f>
        <v>58828014.133419797</v>
      </c>
      <c r="C26">
        <f t="shared" ref="C26:F33" si="8">POWER(2,N4)</f>
        <v>131455567.09920083</v>
      </c>
      <c r="D26">
        <f t="shared" si="8"/>
        <v>42619194.773330905</v>
      </c>
      <c r="E26">
        <f t="shared" si="8"/>
        <v>326110.19084227289</v>
      </c>
      <c r="F26">
        <f t="shared" si="8"/>
        <v>2599855.482342442</v>
      </c>
    </row>
    <row r="27" spans="2:17">
      <c r="B27">
        <f t="shared" ref="B27:B33" si="9">POWER(2,M5)</f>
        <v>21832893.398590092</v>
      </c>
      <c r="C27">
        <f t="shared" si="8"/>
        <v>25784486.881508119</v>
      </c>
      <c r="D27">
        <f t="shared" si="8"/>
        <v>103855328.68279718</v>
      </c>
      <c r="E27">
        <f t="shared" si="8"/>
        <v>16777216</v>
      </c>
      <c r="F27">
        <f t="shared" si="8"/>
        <v>20300332.19355531</v>
      </c>
    </row>
    <row r="28" spans="2:17">
      <c r="B28">
        <f t="shared" si="9"/>
        <v>16318442.146204572</v>
      </c>
      <c r="C28">
        <f t="shared" si="8"/>
        <v>15438186.975066047</v>
      </c>
      <c r="D28">
        <f t="shared" si="8"/>
        <v>244456072.04570711</v>
      </c>
      <c r="E28">
        <f t="shared" si="8"/>
        <v>4851501.8765066806</v>
      </c>
      <c r="F28">
        <f t="shared" si="8"/>
        <v>6291619.532917466</v>
      </c>
    </row>
    <row r="29" spans="2:17">
      <c r="B29">
        <f t="shared" si="9"/>
        <v>5005212.8803409291</v>
      </c>
      <c r="C29">
        <f t="shared" si="8"/>
        <v>3899884.59002215</v>
      </c>
      <c r="D29">
        <f t="shared" si="8"/>
        <v>28709005.108805109</v>
      </c>
      <c r="E29">
        <f t="shared" si="8"/>
        <v>69716654.278364763</v>
      </c>
      <c r="F29">
        <f t="shared" si="8"/>
        <v>10010425.76068186</v>
      </c>
    </row>
    <row r="30" spans="2:17">
      <c r="B30">
        <f t="shared" si="9"/>
        <v>4801321.1256957036</v>
      </c>
      <c r="C30">
        <f t="shared" si="8"/>
        <v>19406007.50602676</v>
      </c>
      <c r="E30">
        <f t="shared" si="8"/>
        <v>100317634.9271441</v>
      </c>
      <c r="F30">
        <f t="shared" si="8"/>
        <v>17248887.742395379</v>
      </c>
    </row>
    <row r="31" spans="2:17">
      <c r="B31">
        <f t="shared" si="9"/>
        <v>7692387.4528590506</v>
      </c>
      <c r="C31">
        <f t="shared" si="8"/>
        <v>6956836.5765753873</v>
      </c>
    </row>
    <row r="32" spans="2:17">
      <c r="B32">
        <f t="shared" si="9"/>
        <v>2663699.6733331853</v>
      </c>
      <c r="C32">
        <f t="shared" si="8"/>
        <v>3819626.1257141717</v>
      </c>
    </row>
    <row r="33" spans="2:6">
      <c r="B33">
        <f t="shared" si="9"/>
        <v>4464292.1137448568</v>
      </c>
      <c r="C33">
        <f t="shared" si="8"/>
        <v>3313673.4345138101</v>
      </c>
    </row>
    <row r="35" spans="2:6">
      <c r="B35" s="1" t="s">
        <v>1</v>
      </c>
    </row>
    <row r="36" spans="2:6">
      <c r="B36">
        <f>POWER(2,M14)</f>
        <v>15491784.477686167</v>
      </c>
      <c r="C36">
        <f t="shared" ref="C36:F43" si="10">POWER(2,N14)</f>
        <v>16719171.242159875</v>
      </c>
      <c r="D36">
        <f t="shared" si="10"/>
        <v>16546239.109549195</v>
      </c>
      <c r="E36">
        <f t="shared" si="10"/>
        <v>140479.4912815571</v>
      </c>
      <c r="F36">
        <f t="shared" si="10"/>
        <v>1229806.5797257666</v>
      </c>
    </row>
    <row r="37" spans="2:6">
      <c r="B37">
        <f t="shared" ref="B37:B43" si="11">POWER(2,M15)</f>
        <v>3028139.0002483963</v>
      </c>
      <c r="C37">
        <f t="shared" si="10"/>
        <v>9116192.7616649903</v>
      </c>
      <c r="D37">
        <f t="shared" si="10"/>
        <v>10691789.474815398</v>
      </c>
      <c r="E37">
        <f t="shared" si="10"/>
        <v>3028139.0002483963</v>
      </c>
      <c r="F37">
        <f t="shared" si="10"/>
        <v>4312221.9355988437</v>
      </c>
    </row>
    <row r="38" spans="2:6">
      <c r="B38">
        <f t="shared" si="11"/>
        <v>2392354.9082608982</v>
      </c>
      <c r="C38">
        <f t="shared" si="10"/>
        <v>3178688.0288904146</v>
      </c>
      <c r="D38">
        <f>POWER(2,O16)</f>
        <v>53202842.805136956</v>
      </c>
      <c r="E38">
        <f t="shared" si="10"/>
        <v>851708.36876163527</v>
      </c>
      <c r="F38">
        <f t="shared" si="10"/>
        <v>736333.59501092415</v>
      </c>
    </row>
    <row r="39" spans="2:6">
      <c r="B39">
        <f t="shared" si="11"/>
        <v>1290948.4843675555</v>
      </c>
      <c r="C39">
        <f>POWER(2,N17)</f>
        <v>638797.88032173808</v>
      </c>
      <c r="D39">
        <f t="shared" si="10"/>
        <v>3302208.9953561197</v>
      </c>
      <c r="E39">
        <f t="shared" si="10"/>
        <v>8535238.2850101124</v>
      </c>
      <c r="F39">
        <f t="shared" si="10"/>
        <v>1857589.1242205526</v>
      </c>
    </row>
    <row r="40" spans="2:6">
      <c r="B40">
        <f t="shared" si="11"/>
        <v>842898.85646948998</v>
      </c>
      <c r="C40">
        <f t="shared" si="10"/>
        <v>4297302.7810737668</v>
      </c>
      <c r="E40">
        <f t="shared" si="10"/>
        <v>17611323.539947852</v>
      </c>
      <c r="F40">
        <f t="shared" si="10"/>
        <v>3359930.5918536577</v>
      </c>
    </row>
    <row r="41" spans="2:6">
      <c r="B41">
        <f t="shared" si="11"/>
        <v>1355130.1617385391</v>
      </c>
      <c r="C41">
        <f t="shared" si="10"/>
        <v>775625.11844905268</v>
      </c>
    </row>
    <row r="42" spans="2:6">
      <c r="B42">
        <f t="shared" si="11"/>
        <v>701459.36184370145</v>
      </c>
      <c r="C42">
        <f t="shared" si="10"/>
        <v>2451103.544374716</v>
      </c>
    </row>
    <row r="43" spans="2:6">
      <c r="B43">
        <f t="shared" si="11"/>
        <v>1016374.039082501</v>
      </c>
      <c r="C43">
        <f t="shared" si="10"/>
        <v>1135581.6413373931</v>
      </c>
    </row>
    <row r="46" spans="2:6">
      <c r="B46" s="1" t="s">
        <v>2</v>
      </c>
    </row>
    <row r="47" spans="2:6">
      <c r="B47" s="3">
        <f>B26/B36</f>
        <v>3.7973684838020851</v>
      </c>
      <c r="C47" s="3">
        <f t="shared" ref="C47:F47" si="12">C26/C36</f>
        <v>7.8625647883620022</v>
      </c>
      <c r="D47" s="3">
        <f t="shared" si="12"/>
        <v>2.5757632590196549</v>
      </c>
      <c r="E47">
        <f t="shared" si="12"/>
        <v>2.3214078287674322</v>
      </c>
      <c r="F47">
        <f t="shared" si="12"/>
        <v>2.1140360811227579</v>
      </c>
    </row>
    <row r="48" spans="2:6">
      <c r="B48" s="3">
        <f t="shared" ref="B48:F54" si="13">B27/B37</f>
        <v>7.2100037008866344</v>
      </c>
      <c r="C48" s="3">
        <f>C27/C37</f>
        <v>2.8284271247461881</v>
      </c>
      <c r="D48" s="3">
        <f t="shared" si="13"/>
        <v>9.7135590751603651</v>
      </c>
      <c r="E48">
        <f t="shared" si="13"/>
        <v>5.540437872443694</v>
      </c>
      <c r="F48">
        <f t="shared" si="13"/>
        <v>4.7076269488750651</v>
      </c>
    </row>
    <row r="49" spans="2:11">
      <c r="B49" s="3">
        <f t="shared" si="13"/>
        <v>6.8210791341436554</v>
      </c>
      <c r="C49" s="3">
        <f t="shared" si="13"/>
        <v>4.8567795375801817</v>
      </c>
      <c r="D49" s="3">
        <f t="shared" si="13"/>
        <v>4.5947934199881484</v>
      </c>
      <c r="E49">
        <f t="shared" si="13"/>
        <v>5.6962007823882894</v>
      </c>
      <c r="F49">
        <f t="shared" si="13"/>
        <v>8.5445232643828017</v>
      </c>
    </row>
    <row r="50" spans="2:11">
      <c r="B50">
        <f t="shared" si="13"/>
        <v>3.8771592677402751</v>
      </c>
      <c r="C50">
        <f>C29/C39</f>
        <v>6.1050368358422338</v>
      </c>
      <c r="D50">
        <f t="shared" si="13"/>
        <v>8.693878900208448</v>
      </c>
      <c r="E50" s="3">
        <f t="shared" si="13"/>
        <v>8.1680970056575486</v>
      </c>
      <c r="F50" s="3">
        <f t="shared" si="13"/>
        <v>5.3889343074627716</v>
      </c>
      <c r="K50" s="2"/>
    </row>
    <row r="51" spans="2:11">
      <c r="B51">
        <f t="shared" si="13"/>
        <v>5.6962007823882894</v>
      </c>
      <c r="C51">
        <f>C30/C40</f>
        <v>4.5158576192245361</v>
      </c>
      <c r="E51" s="3">
        <f>E30/E40</f>
        <v>5.6962007823882805</v>
      </c>
      <c r="F51" s="3">
        <f t="shared" si="13"/>
        <v>5.1337035902516215</v>
      </c>
    </row>
    <row r="52" spans="2:11">
      <c r="B52">
        <f t="shared" si="13"/>
        <v>5.6764934248015297</v>
      </c>
      <c r="C52">
        <f t="shared" si="13"/>
        <v>8.9693286242280852</v>
      </c>
    </row>
    <row r="53" spans="2:11">
      <c r="B53">
        <f t="shared" si="13"/>
        <v>3.7973684838020714</v>
      </c>
      <c r="C53">
        <f t="shared" si="13"/>
        <v>1.5583291593209989</v>
      </c>
    </row>
    <row r="54" spans="2:11">
      <c r="B54">
        <f t="shared" si="13"/>
        <v>4.3923712551482064</v>
      </c>
      <c r="C54">
        <f t="shared" si="13"/>
        <v>2.9180406884803478</v>
      </c>
      <c r="K54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15"/>
  <sheetViews>
    <sheetView tabSelected="1" topLeftCell="A3" zoomScale="75" zoomScaleNormal="75" zoomScalePageLayoutView="75" workbookViewId="0">
      <selection activeCell="B14" sqref="B14"/>
    </sheetView>
  </sheetViews>
  <sheetFormatPr baseColWidth="10" defaultRowHeight="15" x14ac:dyDescent="0"/>
  <sheetData>
    <row r="2" spans="1:34"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9</v>
      </c>
      <c r="I2" s="5" t="s">
        <v>10</v>
      </c>
      <c r="J2" s="5" t="s">
        <v>11</v>
      </c>
      <c r="K2" s="5" t="s">
        <v>12</v>
      </c>
      <c r="L2" s="5" t="s">
        <v>13</v>
      </c>
      <c r="M2" s="5" t="s">
        <v>14</v>
      </c>
      <c r="N2" s="5">
        <v>25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>
        <v>133</v>
      </c>
      <c r="AE2" s="5" t="s">
        <v>30</v>
      </c>
      <c r="AF2" s="5" t="s">
        <v>31</v>
      </c>
      <c r="AG2" s="5" t="s">
        <v>32</v>
      </c>
      <c r="AH2" s="5" t="s">
        <v>33</v>
      </c>
    </row>
    <row r="3" spans="1:34">
      <c r="B3" s="4">
        <v>9.5798296369514127</v>
      </c>
      <c r="C3">
        <v>17.630481854025749</v>
      </c>
      <c r="D3" s="4">
        <v>12.640660989814037</v>
      </c>
      <c r="E3" s="4">
        <v>16.912289999999999</v>
      </c>
      <c r="F3" s="4">
        <v>2.8284271247461881</v>
      </c>
      <c r="G3" s="4">
        <v>9.7135590000000001</v>
      </c>
      <c r="H3" s="4">
        <v>8.1680969999999995</v>
      </c>
      <c r="I3" s="4">
        <v>10.33882</v>
      </c>
      <c r="J3" s="4">
        <v>11.471640000000001</v>
      </c>
      <c r="K3" s="4">
        <v>9.4479412914362388</v>
      </c>
      <c r="L3" s="4">
        <v>12.72858374007869</v>
      </c>
      <c r="M3" s="4">
        <v>9.0004679999999997</v>
      </c>
      <c r="N3" s="4">
        <v>9.400468</v>
      </c>
      <c r="O3" s="4">
        <v>4.7894870000000003</v>
      </c>
      <c r="P3" s="4">
        <v>5.3889339999999999</v>
      </c>
      <c r="Q3" s="4">
        <v>7.4127049999999999</v>
      </c>
      <c r="R3" s="4">
        <v>8.9382970000000004</v>
      </c>
      <c r="S3" s="4">
        <v>7.2100037008866344</v>
      </c>
      <c r="T3" s="4">
        <v>12.125730000000001</v>
      </c>
      <c r="U3" s="4">
        <v>4.4691485522888836</v>
      </c>
      <c r="V3" s="4">
        <v>6.1050370000000003</v>
      </c>
      <c r="W3" s="4">
        <v>3.8771592677402751</v>
      </c>
      <c r="X3" s="4">
        <v>7.9447399634962803</v>
      </c>
      <c r="Y3" s="4">
        <v>6.8210791341436554</v>
      </c>
      <c r="Z3" s="4">
        <v>6.4980190000000002</v>
      </c>
      <c r="AA3" s="4">
        <v>7.8994330000000001</v>
      </c>
      <c r="AB3" s="4">
        <v>2.114036</v>
      </c>
      <c r="AC3" s="4">
        <v>3.9723700000000002</v>
      </c>
      <c r="AD3" s="4">
        <f>6.98422</f>
        <v>6.9842199999999997</v>
      </c>
      <c r="AE3" s="4">
        <v>2.7510840000000001</v>
      </c>
      <c r="AF3" s="4">
        <v>3.6553260000000001</v>
      </c>
      <c r="AG3" s="4">
        <v>1.2483305489016114</v>
      </c>
      <c r="AH3" s="4">
        <v>1.7171308728755037</v>
      </c>
    </row>
    <row r="4" spans="1:34">
      <c r="B4" s="4">
        <v>15.136922347609508</v>
      </c>
      <c r="C4">
        <v>11.55143356417998</v>
      </c>
      <c r="D4" s="4">
        <v>14.621303203670427</v>
      </c>
      <c r="E4" s="4">
        <v>9.2535059999999998</v>
      </c>
      <c r="F4" s="4">
        <v>11.080875744887392</v>
      </c>
      <c r="G4" s="4">
        <v>8.1116759999999992</v>
      </c>
      <c r="H4" s="4">
        <v>9.7811219999999999</v>
      </c>
      <c r="I4" s="4">
        <v>10.196490000000001</v>
      </c>
      <c r="J4" s="4">
        <v>6.4531340000000004</v>
      </c>
      <c r="K4" s="4">
        <v>9.3178686917476536</v>
      </c>
      <c r="L4" s="4">
        <v>8.5149614596268801</v>
      </c>
      <c r="M4" s="4">
        <v>8.5149609999999996</v>
      </c>
      <c r="N4" s="4">
        <v>10.414961</v>
      </c>
      <c r="O4" s="4">
        <v>6.4531340000000004</v>
      </c>
      <c r="P4" s="4">
        <v>7.3106520000000002</v>
      </c>
      <c r="Q4" s="4">
        <v>6.5432170000000003</v>
      </c>
      <c r="R4" s="4">
        <v>8.1680970056575486</v>
      </c>
      <c r="S4" s="4">
        <v>2.8284271247461881</v>
      </c>
      <c r="T4">
        <v>5.6764934248015297</v>
      </c>
      <c r="U4" s="4">
        <v>3.16473358646846</v>
      </c>
      <c r="V4" s="4">
        <v>5.205368</v>
      </c>
      <c r="W4" s="4">
        <v>6.1050368358422338</v>
      </c>
      <c r="X4" s="4">
        <v>7.8625647883620022</v>
      </c>
      <c r="Y4" s="4">
        <v>4.8567795375801817</v>
      </c>
      <c r="Z4" s="4">
        <v>6.7271710000000002</v>
      </c>
      <c r="AA4" s="4">
        <v>3.5308119851626221</v>
      </c>
      <c r="AB4" s="4">
        <v>1.5583291593209989</v>
      </c>
      <c r="AC4" s="4">
        <v>4.3923712551482064</v>
      </c>
      <c r="AD4" s="4">
        <f>3.00293</f>
        <v>3.0029300000000001</v>
      </c>
      <c r="AE4" s="4">
        <v>5.540438</v>
      </c>
      <c r="AF4" s="4">
        <v>3.482202</v>
      </c>
      <c r="AG4" s="4">
        <v>2.0562276533121318</v>
      </c>
      <c r="AH4" s="4">
        <v>6.3244455000000004</v>
      </c>
    </row>
    <row r="5" spans="1:34">
      <c r="B5" s="4">
        <v>11.392401564776582</v>
      </c>
      <c r="C5">
        <v>10.928322054035172</v>
      </c>
      <c r="D5" s="4">
        <v>2.887858</v>
      </c>
      <c r="E5" s="4">
        <v>14.42001</v>
      </c>
      <c r="F5" s="4">
        <v>7.835362380695404</v>
      </c>
      <c r="G5" s="4">
        <v>14.420007401773269</v>
      </c>
      <c r="H5" s="4">
        <v>14.621303203670402</v>
      </c>
      <c r="I5" s="4">
        <v>12.996040000000001</v>
      </c>
      <c r="J5" s="4">
        <v>9.7811222215365312</v>
      </c>
      <c r="K5" s="4">
        <v>14.123247940650465</v>
      </c>
      <c r="L5">
        <v>18.000935755020926</v>
      </c>
      <c r="M5" s="4">
        <v>9.7135590000000001</v>
      </c>
      <c r="N5" s="4">
        <v>10.714961000000001</v>
      </c>
      <c r="O5" s="4">
        <v>8.2674099999999999</v>
      </c>
      <c r="P5" s="4">
        <v>5.6962007823882894</v>
      </c>
      <c r="Q5" s="4">
        <v>13.26911273303106</v>
      </c>
      <c r="R5" s="4">
        <v>5.3889343074627716</v>
      </c>
      <c r="S5" s="4">
        <v>9.7135590751603651</v>
      </c>
      <c r="T5" s="4">
        <v>8.9693286242280852</v>
      </c>
      <c r="U5" s="4">
        <v>7.0004678775104603</v>
      </c>
      <c r="V5" s="4">
        <v>5.9380940000000004</v>
      </c>
      <c r="W5" s="4">
        <v>8.693878900208448</v>
      </c>
      <c r="X5" s="4">
        <v>10.267407180503263</v>
      </c>
      <c r="Y5" s="4">
        <v>4.5947934199881484</v>
      </c>
      <c r="Z5" s="4">
        <v>5.6962007823882894</v>
      </c>
      <c r="AA5" s="4">
        <v>2.3455610999999998</v>
      </c>
      <c r="AB5" s="4">
        <v>3.7973684838020714</v>
      </c>
      <c r="AC5" s="4">
        <v>2.9180406884803478</v>
      </c>
      <c r="AD5" s="4">
        <f>2.8299</f>
        <v>2.8298999999999999</v>
      </c>
      <c r="AE5" s="4">
        <v>5.540437872443694</v>
      </c>
      <c r="AF5" s="4">
        <v>3.3403520000000002</v>
      </c>
      <c r="AG5" s="4">
        <v>2.5668517951258152</v>
      </c>
      <c r="AH5" s="4">
        <v>2.4622888266898353</v>
      </c>
    </row>
    <row r="6" spans="1:34">
      <c r="B6" s="4"/>
      <c r="F6" s="4"/>
      <c r="H6" s="4"/>
      <c r="I6" s="4"/>
      <c r="J6" s="4"/>
      <c r="K6" s="4"/>
      <c r="M6" s="4"/>
      <c r="N6" s="4"/>
      <c r="O6" s="4"/>
      <c r="P6" s="4"/>
      <c r="S6" s="4"/>
      <c r="U6" s="4"/>
      <c r="V6" s="4"/>
      <c r="W6" s="4"/>
      <c r="X6" s="4"/>
      <c r="Y6" s="4"/>
      <c r="Z6" s="4"/>
      <c r="AD6" s="4"/>
      <c r="AE6" s="4"/>
      <c r="AG6" s="4"/>
      <c r="AH6" s="4"/>
    </row>
    <row r="7" spans="1:34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O7" s="4"/>
      <c r="P7" s="4"/>
      <c r="Q7" s="4"/>
      <c r="S7" s="4"/>
      <c r="U7" s="4"/>
      <c r="V7" s="4"/>
      <c r="W7" s="4"/>
      <c r="X7" s="4"/>
      <c r="Y7" s="4"/>
      <c r="AA7" s="4"/>
      <c r="AC7" s="4"/>
      <c r="AD7" s="4"/>
      <c r="AE7" s="4"/>
      <c r="AG7" s="4"/>
      <c r="AH7" s="4"/>
    </row>
    <row r="8" spans="1:34">
      <c r="B8" s="4"/>
      <c r="C8" s="4"/>
      <c r="D8" s="4"/>
      <c r="E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G8" s="4"/>
    </row>
    <row r="9" spans="1:34">
      <c r="B9" s="4"/>
      <c r="C9" s="4"/>
      <c r="D9" s="4"/>
      <c r="E9" s="4"/>
      <c r="F9" s="4"/>
      <c r="H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H9" s="4"/>
    </row>
    <row r="13" spans="1:34">
      <c r="A13" s="6" t="s">
        <v>34</v>
      </c>
      <c r="B13">
        <f>AVERAGE(B3:B6)</f>
        <v>12.036384516445835</v>
      </c>
      <c r="C13">
        <f>AVERAGE(C3:C6)</f>
        <v>13.370079157413635</v>
      </c>
      <c r="D13">
        <f>AVERAGE(D3:D5)</f>
        <v>10.04994073116149</v>
      </c>
      <c r="E13">
        <f>AVERAGE(E3:E5)</f>
        <v>13.528601999999999</v>
      </c>
      <c r="F13">
        <f t="shared" ref="F13:V13" si="0">AVERAGE(F3:F6)</f>
        <v>7.2482217501096615</v>
      </c>
      <c r="G13">
        <f>AVERAGE(G3:G5)</f>
        <v>10.748414133924422</v>
      </c>
      <c r="H13">
        <f t="shared" si="0"/>
        <v>10.856840734556799</v>
      </c>
      <c r="I13">
        <f t="shared" si="0"/>
        <v>11.177116666666668</v>
      </c>
      <c r="J13">
        <f t="shared" si="0"/>
        <v>9.2352987405121763</v>
      </c>
      <c r="K13">
        <f t="shared" si="0"/>
        <v>10.963019307944785</v>
      </c>
      <c r="L13">
        <f>AVERAGE(L3:L5)</f>
        <v>13.081493651575499</v>
      </c>
      <c r="M13">
        <f t="shared" si="0"/>
        <v>9.0763293333333319</v>
      </c>
      <c r="N13">
        <f t="shared" si="0"/>
        <v>10.176796666666668</v>
      </c>
      <c r="O13">
        <f t="shared" si="0"/>
        <v>6.503343666666666</v>
      </c>
      <c r="P13">
        <f t="shared" si="0"/>
        <v>6.1319289274627629</v>
      </c>
      <c r="Q13">
        <f>AVERAGE(Q3:Q5)</f>
        <v>9.075011577677019</v>
      </c>
      <c r="R13">
        <f>AVERAGE(R3:R4)</f>
        <v>8.5531970028287745</v>
      </c>
      <c r="S13">
        <f>AVERAGE(S3:S5)</f>
        <v>6.5839966335977289</v>
      </c>
      <c r="T13">
        <f>AVERAGE(T3:T5)</f>
        <v>8.9238506830098725</v>
      </c>
      <c r="U13">
        <f t="shared" si="0"/>
        <v>4.8781166720892672</v>
      </c>
      <c r="V13">
        <f t="shared" si="0"/>
        <v>5.749499666666666</v>
      </c>
      <c r="W13">
        <f>AVERAGE(W3:W5)</f>
        <v>6.2253583345969856</v>
      </c>
      <c r="X13">
        <f t="shared" ref="X13:Y13" si="1">AVERAGE(X3:X5)</f>
        <v>8.6915706441205156</v>
      </c>
      <c r="Y13">
        <f t="shared" si="1"/>
        <v>5.4242173639039946</v>
      </c>
      <c r="Z13">
        <f>AVERAGE(Z3:Z6)</f>
        <v>6.3071302607960966</v>
      </c>
      <c r="AA13">
        <f t="shared" ref="AA13:AF13" si="2">AVERAGE(AA3:AA5)</f>
        <v>4.591935361720874</v>
      </c>
      <c r="AB13">
        <f t="shared" si="2"/>
        <v>2.4899112143743571</v>
      </c>
      <c r="AC13">
        <f t="shared" si="2"/>
        <v>3.7609273145428515</v>
      </c>
      <c r="AD13">
        <f t="shared" si="2"/>
        <v>4.2723500000000003</v>
      </c>
      <c r="AE13">
        <f t="shared" si="2"/>
        <v>4.6106532908145645</v>
      </c>
      <c r="AF13">
        <f t="shared" si="2"/>
        <v>3.4926266666666663</v>
      </c>
      <c r="AG13">
        <f>AVERAGE(AG3:AG6)</f>
        <v>1.9571366657798528</v>
      </c>
      <c r="AH13">
        <f>AVERAGE(AH3:AH6)</f>
        <v>3.5012883998551132</v>
      </c>
    </row>
    <row r="14" spans="1:34">
      <c r="A14" t="s">
        <v>56</v>
      </c>
      <c r="B14">
        <f>(STDEV(B3:B5))/(SQRT(COUNT(B3:B5)))</f>
        <v>1.6361902273516149</v>
      </c>
      <c r="C14">
        <f t="shared" ref="C14:AH14" si="3">(STDEV(C3:C5))/(SQRT(COUNT(C3:C5)))</f>
        <v>2.1377823666511304</v>
      </c>
      <c r="D14">
        <f t="shared" si="3"/>
        <v>3.6263989337830562</v>
      </c>
      <c r="E14">
        <f t="shared" si="3"/>
        <v>2.2553787011284832</v>
      </c>
      <c r="F14">
        <f t="shared" si="3"/>
        <v>2.4002970404431943</v>
      </c>
      <c r="G14">
        <f t="shared" si="3"/>
        <v>1.8931415803549918</v>
      </c>
      <c r="H14">
        <f t="shared" si="3"/>
        <v>1.9389727240371331</v>
      </c>
      <c r="I14">
        <f t="shared" si="3"/>
        <v>0.91038929889604492</v>
      </c>
      <c r="J14">
        <f t="shared" si="3"/>
        <v>1.4741995649998449</v>
      </c>
      <c r="K14">
        <f t="shared" si="3"/>
        <v>1.5805603941352617</v>
      </c>
      <c r="L14">
        <f t="shared" si="3"/>
        <v>2.7440442256788091</v>
      </c>
      <c r="M14">
        <f t="shared" si="3"/>
        <v>0.34807829474718938</v>
      </c>
      <c r="N14">
        <f t="shared" si="3"/>
        <v>0.39770786976386474</v>
      </c>
      <c r="O14">
        <f t="shared" si="3"/>
        <v>1.0043037150935901</v>
      </c>
      <c r="P14">
        <f t="shared" si="3"/>
        <v>0.5959989597833566</v>
      </c>
      <c r="Q14">
        <f t="shared" si="3"/>
        <v>2.1120184438543288</v>
      </c>
      <c r="R14">
        <f t="shared" si="3"/>
        <v>1.077933435831355</v>
      </c>
      <c r="S14">
        <f t="shared" si="3"/>
        <v>2.0120614743653054</v>
      </c>
      <c r="T14">
        <f t="shared" si="3"/>
        <v>1.8618730965591701</v>
      </c>
      <c r="U14">
        <f t="shared" si="3"/>
        <v>1.1260040823088635</v>
      </c>
      <c r="V14">
        <f t="shared" si="3"/>
        <v>0.27630113060109712</v>
      </c>
      <c r="W14">
        <f t="shared" si="3"/>
        <v>1.3917680544003526</v>
      </c>
      <c r="X14">
        <f t="shared" si="3"/>
        <v>0.78827528649602574</v>
      </c>
      <c r="Y14">
        <f t="shared" si="3"/>
        <v>0.70251365000275012</v>
      </c>
      <c r="Z14">
        <f t="shared" si="3"/>
        <v>0.31254534629219621</v>
      </c>
      <c r="AA14">
        <f t="shared" si="3"/>
        <v>1.6887727679798723</v>
      </c>
      <c r="AB14">
        <f t="shared" si="3"/>
        <v>0.67312354159022136</v>
      </c>
      <c r="AC14">
        <f t="shared" si="3"/>
        <v>0.4385368330702254</v>
      </c>
      <c r="AD14">
        <f t="shared" si="3"/>
        <v>1.356854698423281</v>
      </c>
      <c r="AE14">
        <f t="shared" si="3"/>
        <v>0.92978464540728356</v>
      </c>
      <c r="AF14">
        <f t="shared" si="3"/>
        <v>9.1074439197346174E-2</v>
      </c>
      <c r="AG14">
        <f t="shared" si="3"/>
        <v>0.38383539746604461</v>
      </c>
      <c r="AH14">
        <f t="shared" si="3"/>
        <v>1.4278745396692545</v>
      </c>
    </row>
    <row r="15" spans="1:34">
      <c r="A15" t="s">
        <v>57</v>
      </c>
      <c r="B15">
        <v>3</v>
      </c>
      <c r="C15">
        <v>3</v>
      </c>
      <c r="D15">
        <v>3</v>
      </c>
      <c r="E15">
        <v>3</v>
      </c>
      <c r="F15">
        <v>3</v>
      </c>
      <c r="G15">
        <v>3</v>
      </c>
      <c r="H15">
        <v>3</v>
      </c>
      <c r="I15">
        <v>3</v>
      </c>
      <c r="J15">
        <v>3</v>
      </c>
      <c r="K15">
        <v>3</v>
      </c>
      <c r="L15">
        <v>3</v>
      </c>
      <c r="M15">
        <v>3</v>
      </c>
      <c r="N15">
        <v>3</v>
      </c>
      <c r="O15">
        <v>3</v>
      </c>
      <c r="P15">
        <v>3</v>
      </c>
      <c r="Q15">
        <v>3</v>
      </c>
      <c r="R15">
        <v>3</v>
      </c>
      <c r="S15">
        <v>3</v>
      </c>
      <c r="T15">
        <v>3</v>
      </c>
      <c r="U15">
        <v>3</v>
      </c>
      <c r="V15">
        <v>3</v>
      </c>
      <c r="W15">
        <v>3</v>
      </c>
      <c r="X15">
        <v>3</v>
      </c>
      <c r="Y15">
        <v>3</v>
      </c>
      <c r="Z15">
        <v>3</v>
      </c>
      <c r="AA15">
        <v>3</v>
      </c>
      <c r="AB15">
        <v>3</v>
      </c>
      <c r="AC15">
        <v>3</v>
      </c>
      <c r="AD15">
        <v>3</v>
      </c>
      <c r="AE15">
        <v>3</v>
      </c>
      <c r="AF15">
        <v>3</v>
      </c>
      <c r="AG15">
        <v>3</v>
      </c>
      <c r="AH15">
        <v>3</v>
      </c>
    </row>
  </sheetData>
  <phoneticPr fontId="8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63"/>
  <sheetViews>
    <sheetView topLeftCell="A38" workbookViewId="0">
      <selection activeCell="B62" sqref="B62"/>
    </sheetView>
  </sheetViews>
  <sheetFormatPr baseColWidth="10" defaultRowHeight="15" x14ac:dyDescent="0"/>
  <cols>
    <col min="2" max="2" width="11.33203125" bestFit="1" customWidth="1"/>
  </cols>
  <sheetData>
    <row r="2" spans="2:35">
      <c r="C2" s="6">
        <v>1</v>
      </c>
      <c r="D2" s="6">
        <v>2</v>
      </c>
      <c r="E2" s="6">
        <v>3</v>
      </c>
      <c r="F2" s="6">
        <v>4</v>
      </c>
      <c r="G2" s="6">
        <v>5</v>
      </c>
      <c r="H2" s="6">
        <v>6</v>
      </c>
      <c r="I2" s="6">
        <v>7</v>
      </c>
      <c r="J2" s="6">
        <v>8</v>
      </c>
      <c r="K2" s="6">
        <v>9</v>
      </c>
      <c r="L2" s="6">
        <v>10</v>
      </c>
      <c r="M2" s="6">
        <v>11</v>
      </c>
      <c r="N2" s="6">
        <v>12</v>
      </c>
      <c r="O2" s="6">
        <v>13</v>
      </c>
      <c r="P2" s="6">
        <v>14</v>
      </c>
      <c r="Q2" s="6">
        <v>15</v>
      </c>
      <c r="R2" s="6">
        <v>16</v>
      </c>
      <c r="S2" s="6">
        <v>17</v>
      </c>
      <c r="T2" s="6">
        <v>18</v>
      </c>
      <c r="U2" s="6">
        <v>19</v>
      </c>
      <c r="V2" s="6">
        <v>20</v>
      </c>
      <c r="W2" s="6">
        <v>21</v>
      </c>
      <c r="X2" s="6">
        <v>22</v>
      </c>
      <c r="Y2" s="6">
        <v>23</v>
      </c>
      <c r="Z2" s="6">
        <v>24</v>
      </c>
      <c r="AA2" s="6">
        <v>25</v>
      </c>
      <c r="AB2" s="6">
        <v>26</v>
      </c>
      <c r="AC2" s="6">
        <v>27</v>
      </c>
      <c r="AD2" s="6">
        <v>28</v>
      </c>
      <c r="AE2" s="6">
        <v>29</v>
      </c>
      <c r="AF2" s="6">
        <v>30</v>
      </c>
      <c r="AG2" s="6">
        <v>31</v>
      </c>
      <c r="AH2" s="6">
        <v>32</v>
      </c>
      <c r="AI2" s="6">
        <v>33</v>
      </c>
    </row>
    <row r="3" spans="2:35">
      <c r="B3" s="6" t="s">
        <v>34</v>
      </c>
      <c r="C3">
        <v>12.036384516445835</v>
      </c>
      <c r="D3">
        <v>13.370079157413635</v>
      </c>
      <c r="E3">
        <v>10.04994073116149</v>
      </c>
      <c r="F3">
        <v>13.528601999999999</v>
      </c>
      <c r="G3">
        <v>7.2482217501096615</v>
      </c>
      <c r="H3">
        <v>10.748414133924422</v>
      </c>
      <c r="I3">
        <v>10.856840734556799</v>
      </c>
      <c r="J3">
        <v>11.177116666666668</v>
      </c>
      <c r="K3">
        <v>9.2352987405121763</v>
      </c>
      <c r="L3">
        <v>10.963019307944785</v>
      </c>
      <c r="M3">
        <v>13.081493651575499</v>
      </c>
      <c r="N3">
        <v>9.0763293333333319</v>
      </c>
      <c r="O3">
        <v>10.176796666666668</v>
      </c>
      <c r="P3">
        <v>6.503343666666666</v>
      </c>
      <c r="Q3">
        <v>6.1319289274627629</v>
      </c>
      <c r="R3">
        <v>9.075011577677019</v>
      </c>
      <c r="S3">
        <v>8.5531970028287745</v>
      </c>
      <c r="T3">
        <v>6.5839966335977289</v>
      </c>
      <c r="U3">
        <v>8.9238506830098725</v>
      </c>
      <c r="V3">
        <v>4.8781166720892672</v>
      </c>
      <c r="W3">
        <v>5.749499666666666</v>
      </c>
      <c r="X3">
        <v>6.2253583345969856</v>
      </c>
      <c r="Y3">
        <v>8.6915706441205156</v>
      </c>
      <c r="Z3">
        <v>5.4242173639039946</v>
      </c>
      <c r="AA3">
        <v>6.3071302607960966</v>
      </c>
      <c r="AB3">
        <v>4.591935361720874</v>
      </c>
      <c r="AC3">
        <v>2.4899112143743571</v>
      </c>
      <c r="AD3">
        <v>3.7609273145428515</v>
      </c>
      <c r="AE3">
        <v>4.2723500000000003</v>
      </c>
      <c r="AF3">
        <v>4.6106532908145645</v>
      </c>
      <c r="AG3">
        <v>3.4926266666666663</v>
      </c>
      <c r="AH3">
        <v>1.9571366657798528</v>
      </c>
      <c r="AI3">
        <v>3.5012883998551132</v>
      </c>
    </row>
    <row r="4" spans="2:35">
      <c r="B4" s="6" t="s">
        <v>35</v>
      </c>
      <c r="C4">
        <v>86362</v>
      </c>
      <c r="D4">
        <v>400100</v>
      </c>
      <c r="E4">
        <v>437123.2</v>
      </c>
      <c r="F4">
        <v>438740</v>
      </c>
      <c r="G4">
        <v>533470</v>
      </c>
      <c r="H4">
        <v>864817</v>
      </c>
      <c r="I4">
        <v>836000</v>
      </c>
      <c r="J4">
        <v>1351900</v>
      </c>
      <c r="K4">
        <v>1552600</v>
      </c>
      <c r="L4">
        <v>1595600</v>
      </c>
      <c r="M4">
        <v>1654000</v>
      </c>
      <c r="N4">
        <v>1706400</v>
      </c>
      <c r="O4">
        <v>1838146.6</v>
      </c>
      <c r="P4">
        <v>1932000</v>
      </c>
      <c r="Q4">
        <v>2004000</v>
      </c>
      <c r="R4">
        <v>2161200</v>
      </c>
      <c r="S4">
        <v>2346000</v>
      </c>
      <c r="T4">
        <v>2711266.6666666665</v>
      </c>
      <c r="U4">
        <v>2879600</v>
      </c>
      <c r="V4">
        <v>3674000</v>
      </c>
      <c r="W4">
        <v>3741560</v>
      </c>
      <c r="X4">
        <v>4412000</v>
      </c>
      <c r="Y4">
        <v>4442000</v>
      </c>
      <c r="Z4">
        <v>4511200</v>
      </c>
      <c r="AA4">
        <v>4705000</v>
      </c>
      <c r="AB4">
        <v>4906000</v>
      </c>
      <c r="AC4">
        <v>5186700</v>
      </c>
      <c r="AD4">
        <v>6275100</v>
      </c>
      <c r="AE4">
        <v>7540000</v>
      </c>
      <c r="AF4">
        <v>8184000</v>
      </c>
      <c r="AG4">
        <v>8338000</v>
      </c>
      <c r="AH4">
        <v>10086000</v>
      </c>
      <c r="AI4">
        <v>15016300</v>
      </c>
    </row>
    <row r="10" spans="2:35"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spans="2:3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</row>
    <row r="12" spans="2:3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</row>
    <row r="13" spans="2:3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</row>
    <row r="14" spans="2:3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</row>
    <row r="15" spans="2:35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</row>
    <row r="16" spans="2:3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3:35"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</row>
    <row r="18" spans="3:35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</row>
    <row r="19" spans="3:35"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</row>
    <row r="20" spans="3:3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</row>
    <row r="21" spans="3:35"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</row>
    <row r="22" spans="3:35"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</row>
    <row r="23" spans="3:35"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</row>
    <row r="24" spans="3:35"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</row>
    <row r="25" spans="3:35"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</row>
    <row r="43" spans="2:34">
      <c r="B43" s="7" t="s">
        <v>36</v>
      </c>
      <c r="C43" s="7" t="s">
        <v>37</v>
      </c>
      <c r="D43" s="7" t="s">
        <v>38</v>
      </c>
      <c r="E43" s="7" t="s">
        <v>39</v>
      </c>
      <c r="F43" s="7" t="s">
        <v>40</v>
      </c>
      <c r="G43" s="7" t="s">
        <v>4</v>
      </c>
      <c r="H43" s="7" t="s">
        <v>41</v>
      </c>
      <c r="I43" s="7" t="s">
        <v>42</v>
      </c>
      <c r="J43" s="7" t="s">
        <v>18</v>
      </c>
      <c r="K43" s="7" t="s">
        <v>43</v>
      </c>
      <c r="L43" s="7" t="s">
        <v>11</v>
      </c>
      <c r="M43" s="7" t="s">
        <v>12</v>
      </c>
      <c r="N43" s="7" t="s">
        <v>44</v>
      </c>
      <c r="O43" s="7" t="s">
        <v>17</v>
      </c>
      <c r="P43" s="7" t="s">
        <v>45</v>
      </c>
      <c r="Q43" s="7" t="s">
        <v>19</v>
      </c>
      <c r="R43" s="7" t="s">
        <v>46</v>
      </c>
      <c r="S43" s="7" t="s">
        <v>30</v>
      </c>
      <c r="T43" s="7" t="s">
        <v>47</v>
      </c>
      <c r="U43" s="7" t="s">
        <v>48</v>
      </c>
      <c r="V43" s="7" t="s">
        <v>21</v>
      </c>
      <c r="W43" s="7" t="s">
        <v>49</v>
      </c>
      <c r="X43" s="7" t="s">
        <v>20</v>
      </c>
      <c r="Y43" s="7" t="s">
        <v>50</v>
      </c>
      <c r="Z43" s="7" t="s">
        <v>51</v>
      </c>
      <c r="AA43" s="7" t="s">
        <v>14</v>
      </c>
      <c r="AB43" s="7" t="s">
        <v>10</v>
      </c>
      <c r="AC43" s="7" t="s">
        <v>52</v>
      </c>
      <c r="AD43" s="7" t="s">
        <v>53</v>
      </c>
      <c r="AE43" s="7" t="s">
        <v>33</v>
      </c>
      <c r="AF43" s="7" t="s">
        <v>54</v>
      </c>
      <c r="AG43" s="7" t="s">
        <v>55</v>
      </c>
      <c r="AH43" s="7" t="s">
        <v>28</v>
      </c>
    </row>
    <row r="44" spans="2:34">
      <c r="B44" s="4">
        <v>45300</v>
      </c>
      <c r="C44" s="4">
        <v>107000</v>
      </c>
      <c r="D44" s="4">
        <v>259000</v>
      </c>
      <c r="E44" s="4">
        <v>379000</v>
      </c>
      <c r="F44" s="4">
        <v>110000</v>
      </c>
      <c r="G44" s="4">
        <v>380000</v>
      </c>
      <c r="H44" s="4">
        <v>1820000</v>
      </c>
      <c r="I44" s="4">
        <v>2990000</v>
      </c>
      <c r="J44" s="4">
        <v>1790000</v>
      </c>
      <c r="K44" s="4">
        <v>1640000</v>
      </c>
      <c r="L44" s="4">
        <v>2010000</v>
      </c>
      <c r="M44" s="4">
        <v>659000</v>
      </c>
      <c r="N44" s="4">
        <v>1890000</v>
      </c>
      <c r="O44" s="4">
        <v>1420000</v>
      </c>
      <c r="P44" s="4">
        <v>1030000</v>
      </c>
      <c r="Q44" s="4">
        <v>1230000</v>
      </c>
      <c r="R44" s="4">
        <v>3030000</v>
      </c>
      <c r="S44" s="4">
        <v>3080000</v>
      </c>
      <c r="T44" s="4">
        <v>1900000</v>
      </c>
      <c r="U44" s="4">
        <v>6770000</v>
      </c>
      <c r="V44" s="4">
        <v>4710000</v>
      </c>
      <c r="W44" s="4">
        <v>3430000</v>
      </c>
      <c r="X44" s="4">
        <v>7110000</v>
      </c>
      <c r="Y44" s="4">
        <v>5670000</v>
      </c>
      <c r="Z44" s="4">
        <v>7130000</v>
      </c>
      <c r="AA44" s="4">
        <v>2240000</v>
      </c>
      <c r="AB44" s="4">
        <v>7600000</v>
      </c>
      <c r="AC44" s="4">
        <v>5860000</v>
      </c>
      <c r="AD44" s="4">
        <v>11000000</v>
      </c>
      <c r="AE44" s="4">
        <v>10500000</v>
      </c>
      <c r="AF44" s="4">
        <v>1510000</v>
      </c>
      <c r="AG44" s="4">
        <v>7000000</v>
      </c>
      <c r="AH44" s="4">
        <v>28200000</v>
      </c>
    </row>
    <row r="45" spans="2:34">
      <c r="B45" s="4">
        <v>80000</v>
      </c>
      <c r="C45" s="4">
        <v>578000</v>
      </c>
      <c r="D45" s="4">
        <v>109000</v>
      </c>
      <c r="E45" s="4">
        <v>673000</v>
      </c>
      <c r="F45" s="4">
        <v>72700</v>
      </c>
      <c r="G45" s="4">
        <v>294000</v>
      </c>
      <c r="H45" s="4">
        <v>1270000</v>
      </c>
      <c r="I45" s="4">
        <v>1160000</v>
      </c>
      <c r="J45" s="4">
        <v>1390000</v>
      </c>
      <c r="K45" s="4">
        <v>438000</v>
      </c>
      <c r="L45" s="4">
        <v>0</v>
      </c>
      <c r="M45" s="4">
        <v>1950000</v>
      </c>
      <c r="N45" s="4">
        <v>2630000</v>
      </c>
      <c r="O45" s="4">
        <v>1680000</v>
      </c>
      <c r="P45" s="4">
        <v>3310000</v>
      </c>
      <c r="Q45" s="4">
        <v>1770000</v>
      </c>
      <c r="R45" s="4">
        <v>3170000</v>
      </c>
      <c r="S45" s="4">
        <v>2630000</v>
      </c>
      <c r="T45" s="4">
        <v>10500000</v>
      </c>
      <c r="U45" s="4">
        <v>4700000</v>
      </c>
      <c r="V45" s="4">
        <v>4090000</v>
      </c>
      <c r="W45" s="4">
        <v>5030000</v>
      </c>
      <c r="X45" s="4">
        <v>6530000</v>
      </c>
      <c r="Y45" s="4">
        <v>3630000</v>
      </c>
      <c r="Z45" s="4">
        <v>6700000</v>
      </c>
      <c r="AA45" s="4">
        <v>990000</v>
      </c>
      <c r="AB45" s="4">
        <v>9330000</v>
      </c>
      <c r="AC45" s="4">
        <v>5910000</v>
      </c>
      <c r="AD45" s="4">
        <v>2990000</v>
      </c>
      <c r="AE45" s="4">
        <v>5470000</v>
      </c>
      <c r="AF45" s="4">
        <v>10700000</v>
      </c>
      <c r="AG45" s="4">
        <v>16900000</v>
      </c>
      <c r="AH45" s="4">
        <v>15700000</v>
      </c>
    </row>
    <row r="46" spans="2:34">
      <c r="B46" s="4">
        <v>256000</v>
      </c>
      <c r="C46" s="4">
        <v>147000</v>
      </c>
      <c r="D46" s="4">
        <v>422</v>
      </c>
      <c r="E46" s="4">
        <v>693000</v>
      </c>
      <c r="F46" s="4">
        <v>303000</v>
      </c>
      <c r="G46" s="4">
        <v>161000</v>
      </c>
      <c r="H46" s="4">
        <v>0</v>
      </c>
      <c r="I46" s="4">
        <v>637000</v>
      </c>
      <c r="J46" s="4">
        <v>1670000</v>
      </c>
      <c r="K46" s="4">
        <v>820000</v>
      </c>
      <c r="L46" s="4">
        <v>2130000</v>
      </c>
      <c r="M46" s="4">
        <v>3100000</v>
      </c>
      <c r="N46" s="4">
        <v>733</v>
      </c>
      <c r="O46" s="4">
        <v>1730000</v>
      </c>
      <c r="P46" s="4">
        <v>1180000</v>
      </c>
      <c r="Q46" s="4">
        <v>346000</v>
      </c>
      <c r="R46" s="4">
        <v>1680000</v>
      </c>
      <c r="S46" s="4">
        <v>2420000</v>
      </c>
      <c r="T46" s="4">
        <v>489000</v>
      </c>
      <c r="U46" s="4">
        <v>3010000</v>
      </c>
      <c r="V46" s="4">
        <v>2770000</v>
      </c>
      <c r="W46" s="4">
        <v>5500000</v>
      </c>
      <c r="X46" s="4">
        <v>1980000</v>
      </c>
      <c r="Y46" s="4">
        <v>6400000</v>
      </c>
      <c r="Z46" s="4">
        <v>3430000</v>
      </c>
      <c r="AA46" s="4">
        <v>8830000</v>
      </c>
      <c r="AB46" s="4">
        <v>11400000</v>
      </c>
      <c r="AC46" s="4">
        <v>16400000</v>
      </c>
      <c r="AD46" s="4">
        <v>6410000</v>
      </c>
      <c r="AE46" s="4">
        <v>6800000</v>
      </c>
      <c r="AF46" s="4">
        <v>4710000</v>
      </c>
      <c r="AG46" s="4">
        <v>6930000</v>
      </c>
      <c r="AH46" s="4">
        <v>11100000</v>
      </c>
    </row>
    <row r="47" spans="2:34">
      <c r="B47" s="4">
        <v>5910</v>
      </c>
      <c r="C47" s="4">
        <v>218000</v>
      </c>
      <c r="D47" s="4">
        <v>4610</v>
      </c>
      <c r="E47" s="4">
        <v>392000</v>
      </c>
      <c r="F47" s="4">
        <v>184000</v>
      </c>
      <c r="G47" s="4">
        <v>5470</v>
      </c>
      <c r="H47" s="4">
        <v>0</v>
      </c>
      <c r="I47" s="4">
        <v>953000</v>
      </c>
      <c r="J47" s="4">
        <v>2200000</v>
      </c>
      <c r="K47" s="4">
        <v>2870000</v>
      </c>
      <c r="L47" s="4">
        <v>0</v>
      </c>
      <c r="M47" s="4">
        <v>813000</v>
      </c>
      <c r="N47" s="4">
        <v>2050000</v>
      </c>
      <c r="O47" s="4">
        <v>1750000</v>
      </c>
      <c r="P47" s="4">
        <v>2820000</v>
      </c>
      <c r="Q47" s="4">
        <v>4000000</v>
      </c>
      <c r="R47" s="4">
        <v>2590000</v>
      </c>
      <c r="S47" s="4">
        <v>3130000</v>
      </c>
      <c r="T47" s="4">
        <v>249000</v>
      </c>
      <c r="U47" s="4">
        <v>9830000</v>
      </c>
      <c r="V47" s="4">
        <v>7800</v>
      </c>
      <c r="W47" s="4">
        <v>5670000</v>
      </c>
      <c r="X47" s="4">
        <v>2390000</v>
      </c>
      <c r="Y47" s="4">
        <v>9430000</v>
      </c>
      <c r="Z47" s="4">
        <v>13500000</v>
      </c>
      <c r="AA47" s="4">
        <v>8900000</v>
      </c>
      <c r="AB47" s="4">
        <v>9930000</v>
      </c>
      <c r="AC47" s="4">
        <v>21700000</v>
      </c>
      <c r="AD47" s="4">
        <v>6000000</v>
      </c>
      <c r="AE47" s="4">
        <v>12300000</v>
      </c>
      <c r="AF47" s="4">
        <v>9070000</v>
      </c>
      <c r="AG47" s="4">
        <v>9200000</v>
      </c>
      <c r="AH47" s="4">
        <v>1250000</v>
      </c>
    </row>
    <row r="48" spans="2:34">
      <c r="B48" s="4">
        <v>44600</v>
      </c>
      <c r="C48" s="4">
        <v>158000</v>
      </c>
      <c r="D48" s="4">
        <v>57200</v>
      </c>
      <c r="E48" s="4">
        <v>56700</v>
      </c>
      <c r="F48" s="4">
        <v>166000</v>
      </c>
      <c r="G48" s="4">
        <v>86700</v>
      </c>
      <c r="H48" s="4">
        <v>1090000</v>
      </c>
      <c r="I48" s="4">
        <v>847000</v>
      </c>
      <c r="J48" s="4">
        <v>713000</v>
      </c>
      <c r="K48" s="4">
        <v>2210000</v>
      </c>
      <c r="L48" s="4">
        <v>4130000</v>
      </c>
      <c r="M48" s="4">
        <v>2010000</v>
      </c>
      <c r="N48" s="4">
        <v>2620000</v>
      </c>
      <c r="O48" s="4">
        <v>3080000</v>
      </c>
      <c r="P48" s="4">
        <v>1680000</v>
      </c>
      <c r="Q48" s="4">
        <v>3460000</v>
      </c>
      <c r="R48" s="4">
        <v>1260000</v>
      </c>
      <c r="S48" s="4">
        <v>1700000</v>
      </c>
      <c r="T48" s="4">
        <v>1260000</v>
      </c>
      <c r="U48" s="4">
        <v>1940000</v>
      </c>
      <c r="V48" s="4">
        <v>7130000</v>
      </c>
      <c r="W48" s="4">
        <v>2430000</v>
      </c>
      <c r="X48" s="4">
        <v>4200000</v>
      </c>
      <c r="Y48" s="4">
        <v>6730000</v>
      </c>
      <c r="Z48" s="4">
        <v>4630000</v>
      </c>
      <c r="AA48" s="4">
        <v>3570000</v>
      </c>
      <c r="AB48" s="4">
        <v>8730000</v>
      </c>
      <c r="AC48" s="4">
        <v>7730000</v>
      </c>
      <c r="AD48" s="4">
        <v>11300000</v>
      </c>
      <c r="AE48" s="4">
        <v>5850000</v>
      </c>
      <c r="AF48" s="4">
        <v>15700000</v>
      </c>
      <c r="AG48" s="4">
        <v>10400000</v>
      </c>
      <c r="AH48" s="4">
        <v>5070000</v>
      </c>
    </row>
    <row r="49" spans="1:34">
      <c r="B49" s="4"/>
      <c r="C49" s="4">
        <v>460000</v>
      </c>
      <c r="D49" s="4">
        <v>453000</v>
      </c>
      <c r="E49" s="4"/>
      <c r="F49" s="4">
        <v>1660000</v>
      </c>
      <c r="G49" s="4">
        <v>3210000</v>
      </c>
      <c r="H49" s="4"/>
      <c r="I49" s="4">
        <v>2750000</v>
      </c>
      <c r="J49" s="4"/>
      <c r="K49" s="4"/>
      <c r="L49" s="4"/>
      <c r="M49" s="4"/>
      <c r="N49" s="4"/>
      <c r="O49" s="4"/>
      <c r="P49" s="4"/>
      <c r="Q49" s="4"/>
      <c r="R49" s="4"/>
      <c r="S49" s="4">
        <v>2590000</v>
      </c>
      <c r="T49" s="4"/>
      <c r="U49" s="4">
        <v>1280000</v>
      </c>
      <c r="V49" s="4"/>
      <c r="W49" s="4"/>
      <c r="X49" s="4"/>
      <c r="Y49" s="4">
        <v>2700000</v>
      </c>
      <c r="Z49" s="4">
        <v>1430000</v>
      </c>
      <c r="AA49" s="4"/>
      <c r="AB49" s="4">
        <v>707000</v>
      </c>
      <c r="AC49" s="4">
        <v>927000</v>
      </c>
      <c r="AD49" s="4"/>
      <c r="AE49" s="4"/>
      <c r="AF49" s="4"/>
      <c r="AG49" s="4"/>
      <c r="AH49" s="4">
        <v>753000</v>
      </c>
    </row>
    <row r="50" spans="1:34">
      <c r="B50" s="4"/>
      <c r="C50" s="4">
        <v>473000</v>
      </c>
      <c r="D50" s="4">
        <v>555000</v>
      </c>
      <c r="E50" s="4"/>
      <c r="F50" s="4">
        <v>270000</v>
      </c>
      <c r="G50" s="4">
        <v>1390000</v>
      </c>
      <c r="H50" s="4"/>
      <c r="I50" s="4">
        <v>1510000</v>
      </c>
      <c r="J50" s="4"/>
      <c r="K50" s="4"/>
      <c r="L50" s="4"/>
      <c r="M50" s="4"/>
      <c r="N50" s="4"/>
      <c r="O50" s="4"/>
      <c r="P50" s="4"/>
      <c r="Q50" s="4"/>
      <c r="R50" s="4"/>
      <c r="S50" s="4">
        <v>5530000</v>
      </c>
      <c r="T50" s="4"/>
      <c r="U50" s="4">
        <v>2660000</v>
      </c>
      <c r="V50" s="4"/>
      <c r="W50" s="4"/>
      <c r="X50" s="4"/>
      <c r="Y50" s="4">
        <v>632000</v>
      </c>
      <c r="Z50" s="4">
        <v>2240000</v>
      </c>
      <c r="AA50" s="4"/>
      <c r="AB50" s="4">
        <v>1360000</v>
      </c>
      <c r="AC50" s="4">
        <v>1270000</v>
      </c>
      <c r="AD50" s="4"/>
      <c r="AE50" s="4"/>
      <c r="AF50" s="4"/>
      <c r="AG50" s="4"/>
      <c r="AH50" s="4">
        <v>2210000</v>
      </c>
    </row>
    <row r="51" spans="1:34">
      <c r="B51" s="4"/>
      <c r="C51" s="4">
        <v>390000</v>
      </c>
      <c r="D51" s="4">
        <v>1150000</v>
      </c>
      <c r="E51" s="4"/>
      <c r="F51" s="4">
        <v>582000</v>
      </c>
      <c r="G51" s="4">
        <v>651000</v>
      </c>
      <c r="H51" s="4"/>
      <c r="I51" s="4">
        <v>1610000</v>
      </c>
      <c r="J51" s="4"/>
      <c r="K51" s="4"/>
      <c r="L51" s="4"/>
      <c r="M51" s="4"/>
      <c r="N51" s="4"/>
      <c r="O51" s="4"/>
      <c r="P51" s="4"/>
      <c r="Q51" s="4"/>
      <c r="R51" s="4"/>
      <c r="S51" s="4">
        <v>2400000</v>
      </c>
      <c r="T51" s="4"/>
      <c r="U51" s="4">
        <v>1610000</v>
      </c>
      <c r="V51" s="4"/>
      <c r="W51" s="4"/>
      <c r="X51" s="4"/>
      <c r="Y51" s="4">
        <v>4290000</v>
      </c>
      <c r="Z51" s="4">
        <v>2480000</v>
      </c>
      <c r="AA51" s="4"/>
      <c r="AB51" s="4">
        <v>793000</v>
      </c>
      <c r="AC51" s="4">
        <v>820000</v>
      </c>
      <c r="AD51" s="4"/>
      <c r="AE51" s="4"/>
      <c r="AF51" s="4"/>
      <c r="AG51" s="4"/>
      <c r="AH51" s="4">
        <v>1980000</v>
      </c>
    </row>
    <row r="52" spans="1:34">
      <c r="B52" s="4"/>
      <c r="C52" s="4">
        <v>400000</v>
      </c>
      <c r="D52" s="4">
        <v>1110000</v>
      </c>
      <c r="E52" s="4"/>
      <c r="F52" s="4">
        <v>1280000</v>
      </c>
      <c r="G52" s="4">
        <v>960000</v>
      </c>
      <c r="H52" s="4"/>
      <c r="I52" s="4">
        <v>637000</v>
      </c>
      <c r="J52" s="4"/>
      <c r="K52" s="4"/>
      <c r="L52" s="4"/>
      <c r="M52" s="4"/>
      <c r="N52" s="4"/>
      <c r="O52" s="4"/>
      <c r="P52" s="4"/>
      <c r="Q52" s="4"/>
      <c r="R52" s="4"/>
      <c r="S52" s="4">
        <v>3430000</v>
      </c>
      <c r="T52" s="4"/>
      <c r="U52" s="4">
        <v>1890000</v>
      </c>
      <c r="V52" s="4"/>
      <c r="W52" s="4"/>
      <c r="X52" s="4"/>
      <c r="Y52" s="4">
        <v>1600000</v>
      </c>
      <c r="Z52" s="4">
        <v>3910000</v>
      </c>
      <c r="AA52" s="4"/>
      <c r="AB52" s="4">
        <v>1390000</v>
      </c>
      <c r="AC52" s="4">
        <v>424000</v>
      </c>
      <c r="AD52" s="4"/>
      <c r="AE52" s="4"/>
      <c r="AF52" s="4"/>
      <c r="AG52" s="4"/>
      <c r="AH52" s="4">
        <v>43200000</v>
      </c>
    </row>
    <row r="53" spans="1:34">
      <c r="B53" s="4"/>
      <c r="C53" s="4">
        <v>1070000</v>
      </c>
      <c r="D53" s="4">
        <v>673000</v>
      </c>
      <c r="E53" s="4"/>
      <c r="F53" s="4">
        <v>707000</v>
      </c>
      <c r="G53" s="4">
        <v>1510000</v>
      </c>
      <c r="H53" s="4"/>
      <c r="I53" s="4">
        <v>425000</v>
      </c>
      <c r="J53" s="4"/>
      <c r="K53" s="4"/>
      <c r="L53" s="4"/>
      <c r="M53" s="4"/>
      <c r="N53" s="4"/>
      <c r="O53" s="4"/>
      <c r="P53" s="4"/>
      <c r="Q53" s="4"/>
      <c r="R53" s="4"/>
      <c r="S53" s="4">
        <v>2730000</v>
      </c>
      <c r="T53" s="4"/>
      <c r="U53" s="4">
        <v>3050000</v>
      </c>
      <c r="V53" s="4"/>
      <c r="W53" s="4"/>
      <c r="X53" s="4"/>
      <c r="Y53" s="4">
        <v>4030000</v>
      </c>
      <c r="Z53" s="4">
        <v>1600000</v>
      </c>
      <c r="AA53" s="4"/>
      <c r="AB53" s="4">
        <v>627000</v>
      </c>
      <c r="AC53" s="4">
        <v>1710000</v>
      </c>
      <c r="AD53" s="4"/>
      <c r="AE53" s="4"/>
      <c r="AF53" s="4"/>
      <c r="AG53" s="4"/>
      <c r="AH53" s="4">
        <v>40700000</v>
      </c>
    </row>
    <row r="54" spans="1:34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>
        <v>299000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</row>
    <row r="55" spans="1:34"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>
        <v>1650000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</row>
    <row r="56" spans="1:34"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>
        <v>2130000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</row>
    <row r="57" spans="1:34"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>
        <v>1190000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</row>
    <row r="58" spans="1:34"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>
        <v>5760000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</row>
    <row r="59" spans="1:34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</row>
    <row r="60" spans="1:34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</row>
    <row r="61" spans="1:34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</row>
    <row r="62" spans="1:34">
      <c r="A62" s="6" t="s">
        <v>56</v>
      </c>
      <c r="B62">
        <f>(STDEV(B44:B58)/SQRT(COUNT(B44:B58)))</f>
        <v>44000.115272576273</v>
      </c>
      <c r="C62">
        <f t="shared" ref="C62:AH62" si="0">(STDEV(C44:C58)/SQRT(COUNT(C44:C58)))</f>
        <v>90133.166913061345</v>
      </c>
      <c r="D62">
        <f t="shared" si="0"/>
        <v>137123.27585876879</v>
      </c>
      <c r="E62">
        <f t="shared" si="0"/>
        <v>116454.70192310827</v>
      </c>
      <c r="F62">
        <f t="shared" si="0"/>
        <v>170950.83377002482</v>
      </c>
      <c r="G62">
        <f t="shared" si="0"/>
        <v>309962.72851228062</v>
      </c>
      <c r="H62">
        <f t="shared" si="0"/>
        <v>361864.61556775623</v>
      </c>
      <c r="I62">
        <f t="shared" si="0"/>
        <v>280115.94623179402</v>
      </c>
      <c r="J62">
        <f t="shared" si="0"/>
        <v>247046.06857831194</v>
      </c>
      <c r="K62">
        <f t="shared" si="0"/>
        <v>444136.64563960489</v>
      </c>
      <c r="L62">
        <f t="shared" si="0"/>
        <v>773153.2836378566</v>
      </c>
      <c r="M62">
        <f t="shared" si="0"/>
        <v>446589.58787683351</v>
      </c>
      <c r="N62">
        <f t="shared" si="0"/>
        <v>482803.5792033443</v>
      </c>
      <c r="O62">
        <f t="shared" si="0"/>
        <v>293042.65901059523</v>
      </c>
      <c r="P62">
        <f t="shared" si="0"/>
        <v>452996.68872961972</v>
      </c>
      <c r="Q62">
        <f t="shared" si="0"/>
        <v>684952.14431374695</v>
      </c>
      <c r="R62">
        <f t="shared" si="0"/>
        <v>376119.66180990858</v>
      </c>
      <c r="S62">
        <f t="shared" si="0"/>
        <v>370915.19331906666</v>
      </c>
      <c r="T62">
        <f t="shared" si="0"/>
        <v>1927281.0018261478</v>
      </c>
      <c r="U62">
        <f t="shared" si="0"/>
        <v>860060.97975020867</v>
      </c>
      <c r="V62">
        <f t="shared" si="0"/>
        <v>1171018.8869527252</v>
      </c>
      <c r="W62">
        <f t="shared" si="0"/>
        <v>634069.39683287032</v>
      </c>
      <c r="X62">
        <f t="shared" si="0"/>
        <v>1044238.4785095789</v>
      </c>
      <c r="Y62">
        <f t="shared" si="0"/>
        <v>829248.45224791067</v>
      </c>
      <c r="Z62">
        <f t="shared" si="0"/>
        <v>1158876.1318143061</v>
      </c>
      <c r="AA62">
        <f t="shared" si="0"/>
        <v>1666993.1013654496</v>
      </c>
      <c r="AB62">
        <f t="shared" si="0"/>
        <v>1437094.5151783007</v>
      </c>
      <c r="AC62">
        <f t="shared" si="0"/>
        <v>2312647.1242087735</v>
      </c>
      <c r="AD62">
        <f t="shared" si="0"/>
        <v>1588398.5645926527</v>
      </c>
      <c r="AE62">
        <f t="shared" si="0"/>
        <v>1360774.044432065</v>
      </c>
      <c r="AF62">
        <f t="shared" si="0"/>
        <v>2450488.5227235812</v>
      </c>
      <c r="AG62">
        <f t="shared" si="0"/>
        <v>1827538.234894143</v>
      </c>
      <c r="AH62">
        <f t="shared" si="0"/>
        <v>5238125.4620967852</v>
      </c>
    </row>
    <row r="63" spans="1:34">
      <c r="B63">
        <f>COUNT(B44:B58)</f>
        <v>5</v>
      </c>
      <c r="C63">
        <f t="shared" ref="C63:AH63" si="1">COUNT(C44:C58)</f>
        <v>10</v>
      </c>
      <c r="D63">
        <f t="shared" si="1"/>
        <v>10</v>
      </c>
      <c r="E63">
        <f t="shared" si="1"/>
        <v>5</v>
      </c>
      <c r="F63">
        <f t="shared" si="1"/>
        <v>10</v>
      </c>
      <c r="G63">
        <f t="shared" si="1"/>
        <v>10</v>
      </c>
      <c r="H63">
        <f t="shared" si="1"/>
        <v>5</v>
      </c>
      <c r="I63">
        <f t="shared" si="1"/>
        <v>10</v>
      </c>
      <c r="J63">
        <f t="shared" si="1"/>
        <v>5</v>
      </c>
      <c r="K63">
        <f t="shared" si="1"/>
        <v>5</v>
      </c>
      <c r="L63">
        <f t="shared" si="1"/>
        <v>5</v>
      </c>
      <c r="M63">
        <f t="shared" si="1"/>
        <v>5</v>
      </c>
      <c r="N63">
        <f t="shared" si="1"/>
        <v>5</v>
      </c>
      <c r="O63">
        <f t="shared" si="1"/>
        <v>5</v>
      </c>
      <c r="P63">
        <f t="shared" si="1"/>
        <v>5</v>
      </c>
      <c r="Q63">
        <f t="shared" si="1"/>
        <v>5</v>
      </c>
      <c r="R63">
        <f t="shared" si="1"/>
        <v>5</v>
      </c>
      <c r="S63">
        <f t="shared" si="1"/>
        <v>15</v>
      </c>
      <c r="T63">
        <f t="shared" si="1"/>
        <v>5</v>
      </c>
      <c r="U63">
        <f t="shared" si="1"/>
        <v>10</v>
      </c>
      <c r="V63">
        <f t="shared" si="1"/>
        <v>5</v>
      </c>
      <c r="W63">
        <f t="shared" si="1"/>
        <v>5</v>
      </c>
      <c r="X63">
        <f t="shared" si="1"/>
        <v>5</v>
      </c>
      <c r="Y63">
        <f t="shared" si="1"/>
        <v>10</v>
      </c>
      <c r="Z63">
        <f t="shared" si="1"/>
        <v>10</v>
      </c>
      <c r="AA63">
        <f t="shared" si="1"/>
        <v>5</v>
      </c>
      <c r="AB63">
        <f t="shared" si="1"/>
        <v>10</v>
      </c>
      <c r="AC63">
        <f t="shared" si="1"/>
        <v>10</v>
      </c>
      <c r="AD63">
        <f t="shared" si="1"/>
        <v>5</v>
      </c>
      <c r="AE63">
        <f t="shared" si="1"/>
        <v>5</v>
      </c>
      <c r="AF63">
        <f t="shared" si="1"/>
        <v>5</v>
      </c>
      <c r="AG63">
        <f t="shared" si="1"/>
        <v>5</v>
      </c>
      <c r="AH63">
        <f t="shared" si="1"/>
        <v>10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DNA BD families</vt:lpstr>
      <vt:lpstr>DNA BD backups</vt:lpstr>
      <vt:lpstr>Graph</vt:lpstr>
      <vt:lpstr>Correlation wolbachia-denv</vt:lpstr>
    </vt:vector>
  </TitlesOfParts>
  <Company>Monash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Terradas</dc:creator>
  <cp:lastModifiedBy>Gerard Terradas</cp:lastModifiedBy>
  <cp:lastPrinted>2016-05-06T04:45:07Z</cp:lastPrinted>
  <dcterms:created xsi:type="dcterms:W3CDTF">2016-05-06T04:37:43Z</dcterms:created>
  <dcterms:modified xsi:type="dcterms:W3CDTF">2017-01-16T03:06:11Z</dcterms:modified>
</cp:coreProperties>
</file>